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839" firstSheet="22" activeTab="30"/>
  </bookViews>
  <sheets>
    <sheet name="CARÁTULA" sheetId="34" r:id="rId1"/>
    <sheet name="APARTADO I INF. CONTABLE" sheetId="32" r:id="rId2"/>
    <sheet name="1.EA" sheetId="1" r:id="rId3"/>
    <sheet name="2.ESF" sheetId="2" r:id="rId4"/>
    <sheet name="3.ECSF" sheetId="3" r:id="rId5"/>
    <sheet name="4.EAA" sheetId="4" r:id="rId6"/>
    <sheet name="5. EADOP" sheetId="5" r:id="rId7"/>
    <sheet name="6.EVHP" sheetId="6" r:id="rId8"/>
    <sheet name="7.EFE" sheetId="7" r:id="rId9"/>
    <sheet name="8.IPC" sheetId="8" r:id="rId10"/>
    <sheet name="9. Efec. Equiv. VA EN NOTAS" sheetId="13" r:id="rId11"/>
    <sheet name="9. V) concilia VA EN NOTAS" sheetId="12" r:id="rId12"/>
    <sheet name="APARTADO II PRESUPUETARIOS" sheetId="14" r:id="rId13"/>
    <sheet name="II.1EAI" sheetId="15" r:id="rId14"/>
    <sheet name="II.2CAdmon" sheetId="16" r:id="rId15"/>
    <sheet name="II.3COG" sheetId="17" r:id="rId16"/>
    <sheet name="II.4CTG" sheetId="18" r:id="rId17"/>
    <sheet name="II.5CFG" sheetId="19" r:id="rId18"/>
    <sheet name="II.6End Neto" sheetId="20" r:id="rId19"/>
    <sheet name="II.7Int" sheetId="21" r:id="rId20"/>
    <sheet name="II.8Post Fiscal" sheetId="22" r:id="rId21"/>
    <sheet name="APARTADO III INF. PROGRAMATICOS" sheetId="23" r:id="rId22"/>
    <sheet name="III.1CProg" sheetId="24" r:id="rId23"/>
    <sheet name="III.2PYP" sheetId="25" r:id="rId24"/>
    <sheet name="III.3IR" sheetId="26" r:id="rId25"/>
    <sheet name="APARTADO IV ANEXOS" sheetId="27" r:id="rId26"/>
    <sheet name="IV.1BMue" sheetId="28" r:id="rId27"/>
    <sheet name="IV.2BInmu" sheetId="29" r:id="rId28"/>
    <sheet name="IV.3Rel Cta Banc" sheetId="30" r:id="rId29"/>
    <sheet name="IV.4Esq. Bur" sheetId="31" r:id="rId30"/>
    <sheet name="Hoja1" sheetId="35" r:id="rId31"/>
  </sheets>
  <definedNames>
    <definedName name="_xlnm.Print_Area" localSheetId="2">'1.EA'!$A$1:$H$85</definedName>
    <definedName name="_xlnm.Print_Area" localSheetId="3">'2.ESF'!$A$1:$M$68</definedName>
    <definedName name="_xlnm.Print_Area" localSheetId="4">'3.ECSF'!$A$1:$G$72</definedName>
    <definedName name="_xlnm.Print_Area" localSheetId="7">'6.EVHP'!$A$1:$J$52</definedName>
    <definedName name="_xlnm.Print_Area" localSheetId="8">'7.EFE'!$A$1:$I$76</definedName>
    <definedName name="_xlnm.Print_Area" localSheetId="9">'8.IPC'!$A$1:$F$23</definedName>
    <definedName name="_xlnm.Print_Area" localSheetId="11">'9. V) concilia VA EN NOTAS'!$B$1:$H$43</definedName>
    <definedName name="_xlnm.Print_Area" localSheetId="1">'APARTADO I INF. CONTABLE'!$A$1:$E$17</definedName>
    <definedName name="_xlnm.Print_Area" localSheetId="15">II.3COG!$B$1:$I$84</definedName>
    <definedName name="_xlnm.Print_Area" localSheetId="16">II.4CTG!$B$1:$I$23</definedName>
    <definedName name="_xlnm.Print_Area" localSheetId="17">II.5CFG!$B$1:$I$49</definedName>
    <definedName name="_xlnm.Print_Area" localSheetId="19">II.7Int!$A$1:$D$44</definedName>
    <definedName name="_xlnm.Print_Area" localSheetId="22">III.1CProg!$B$1:$J$42</definedName>
    <definedName name="_xlnm.Print_Area" localSheetId="26">IV.1BMue!$A$1:$C$33</definedName>
    <definedName name="_xlnm.Print_Titles" localSheetId="15">II.3COG!$1:$11</definedName>
  </definedNames>
  <calcPr calcId="144525"/>
</workbook>
</file>

<file path=xl/sharedStrings.xml><?xml version="1.0" encoding="utf-8"?>
<sst xmlns="http://schemas.openxmlformats.org/spreadsheetml/2006/main" count="939" uniqueCount="530">
  <si>
    <t>GOBIERNO DEL ESTADO DE VERACRUZ DE IGNACIO DE LA LLAVE</t>
  </si>
  <si>
    <t>INSTITUTO TECNOLÓGICO SUPERIOR DE PEROTE</t>
  </si>
  <si>
    <t>CUENTA PÚBLICA 2022</t>
  </si>
  <si>
    <t>DEL 1 DE ENERO AL 31 DE DICIEMBRE DE 2022</t>
  </si>
  <si>
    <t>LEY GENERAL DE CONTABILIDAD GUBERNAMENTAL</t>
  </si>
  <si>
    <t>APARTADO I</t>
  </si>
  <si>
    <t xml:space="preserve">ESTADOS E INFORMES FINANCIEROS CONTABLES </t>
  </si>
  <si>
    <t>Estado de Actividades</t>
  </si>
  <si>
    <t>Del 1 de Enero al 31  de Diciembre de 2022</t>
  </si>
  <si>
    <t>(Cifras en Pesos)</t>
  </si>
  <si>
    <t>INGRESOS Y OTROS BENEFICIOS</t>
  </si>
  <si>
    <t>Ingresos de la Gestión</t>
  </si>
  <si>
    <t>Impuestos</t>
  </si>
  <si>
    <t xml:space="preserve">Cuotas y Aportaciones de Seguridad Social </t>
  </si>
  <si>
    <t>Contribuciones de Mejoras</t>
  </si>
  <si>
    <t>Derechos</t>
  </si>
  <si>
    <t xml:space="preserve">Productos 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</si>
  <si>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</si>
  <si>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</si>
  <si>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</si>
  <si>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</si>
  <si>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</si>
  <si>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</si>
  <si>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</si>
  <si>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</si>
  <si>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</si>
  <si>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</si>
  <si>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</si>
  <si>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</si>
  <si>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</si>
  <si>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</si>
  <si>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</si>
  <si>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</si>
  <si>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</si>
  <si>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</si>
  <si>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</si>
  <si>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</si>
  <si>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</si>
  <si>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</si>
  <si>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</si>
  <si>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</si>
  <si>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</si>
  <si>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</si>
  <si>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</si>
  <si>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</si>
  <si>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</si>
  <si>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</si>
  <si>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</si>
  <si>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</si>
  <si>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</si>
  <si>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</si>
  <si>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</si>
  <si>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</si>
  <si>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</si>
  <si>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</si>
  <si>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</si>
  <si>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</si>
  <si>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</si>
  <si>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</si>
  <si>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</si>
  <si>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 xml:space="preserve">Otros Gastos 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</si>
  <si>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</si>
  <si>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</si>
  <si>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</si>
  <si>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</si>
  <si>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emisor.</t>
  </si>
  <si>
    <t>EN ESTA PARTE SE VACÍA DICIEMBRE DEL AÑO INMEDIATO ANTERIOR AL QUE SE ESTÉ REALIZANDO</t>
  </si>
  <si>
    <t>Concepto</t>
  </si>
  <si>
    <t>DICIEMBRE AÑO INMEDIATO ANTERIOR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</si>
  <si>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</si>
  <si>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</si>
  <si>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</si>
  <si>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</si>
  <si>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</si>
  <si>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Transferencia, Asignaciones, Subsidios y Otras ayudas</t>
  </si>
  <si>
    <t>Otros Gastos</t>
  </si>
  <si>
    <t>Estado de Situación Financiera</t>
  </si>
  <si>
    <t>Al 31 de Diciembre de 2022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</si>
  <si>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</si>
  <si>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</si>
  <si>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</si>
  <si>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</si>
  <si>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</si>
  <si>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</si>
  <si>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</si>
  <si>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</si>
  <si>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</si>
  <si>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</si>
  <si>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</si>
  <si>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</si>
  <si>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</si>
  <si>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</si>
  <si>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</si>
  <si>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</si>
  <si>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</si>
  <si>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</si>
  <si>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</si>
  <si>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</si>
  <si>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</si>
  <si>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</si>
  <si>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</si>
  <si>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</si>
  <si>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</si>
  <si>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</si>
  <si>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</si>
  <si>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</si>
  <si>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</si>
  <si>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</si>
  <si>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</si>
  <si>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</si>
  <si>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</si>
  <si>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</si>
  <si>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</si>
  <si>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</si>
  <si>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</si>
  <si>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</si>
  <si>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</si>
  <si>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</si>
  <si>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</si>
  <si>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</si>
  <si>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</si>
  <si>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</si>
  <si>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</si>
  <si>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</si>
  <si>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</si>
  <si>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</si>
  <si>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</si>
  <si>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</si>
  <si>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</si>
  <si>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</si>
  <si>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</si>
  <si>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</si>
  <si>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</si>
  <si>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</si>
  <si>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</si>
  <si>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CONCEPTO</t>
  </si>
  <si>
    <t>DIC</t>
  </si>
  <si>
    <t>AÑO INMEDIATO ANTERIOR</t>
  </si>
  <si>
    <t>Total del  Pasivo</t>
  </si>
  <si>
    <t>Total del  Pasivo y Hacienda Pública / Patrimonio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</si>
  <si>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</si>
  <si>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</si>
  <si>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</si>
  <si>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</si>
  <si>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</si>
  <si>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</si>
  <si>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</si>
  <si>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</si>
  <si>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</si>
  <si>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</si>
  <si>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</si>
  <si>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</si>
  <si>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</si>
  <si>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</si>
  <si>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 xml:space="preserve">                   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</si>
  <si>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</si>
  <si>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</si>
  <si>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</si>
  <si>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</si>
  <si>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</si>
  <si>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</si>
  <si>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</si>
  <si>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</si>
  <si>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</si>
  <si>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</si>
  <si>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</si>
  <si>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</si>
  <si>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</si>
  <si>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</si>
  <si>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</si>
  <si>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 xml:space="preserve">Largo Plazo           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</si>
  <si>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</si>
  <si>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</si>
  <si>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</si>
  <si>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</si>
  <si>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             Estado de Variación en la Hacienda Pública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</si>
  <si>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</si>
  <si>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</si>
  <si>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</si>
  <si>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</si>
  <si>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de 2021</t>
  </si>
  <si>
    <t xml:space="preserve">Aportaciones </t>
  </si>
  <si>
    <t>Actualización de la Hacienda Pública/Patrimonio</t>
  </si>
  <si>
    <t>Hacienda Pública/Patrimonio Generado Neto de 2021</t>
  </si>
  <si>
    <t>Resultados del Ejercicio (Ahorro/Desahorro)</t>
  </si>
  <si>
    <t xml:space="preserve">Revalúos  </t>
  </si>
  <si>
    <t>Exceso o Insuficiencia en la Actualización de la Hacienda Pública /Patrimonio Neto de 2021</t>
  </si>
  <si>
    <t>Hacienda Pública/Patrimonio Neto Final del Ejercicio 2021</t>
  </si>
  <si>
    <t>Cambios en la Hacienda Pública/Patrimonio Neto de 2022</t>
  </si>
  <si>
    <t>Variaciones de la Hacienda Pública/Patrimonio Neto de 2022</t>
  </si>
  <si>
    <t>Cambios en el Exceso o Insuficiencia en la Actualización de la Hacienda Pública /Patrimonio Neto de 2022</t>
  </si>
  <si>
    <t>Hacienda Pública / Patrimonio Neto Final de 2022</t>
  </si>
  <si>
    <t>Estado de Flujos de Efectivo</t>
  </si>
  <si>
    <t>Flujos de Efectivo de las Actividades de Operación</t>
  </si>
  <si>
    <t>Cuotas y Aportaciones de Seguridad Social</t>
  </si>
  <si>
    <t>Contribuciones de mejoras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</si>
  <si>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</si>
  <si>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</si>
  <si>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Otros Orígenes de Operación</t>
  </si>
  <si>
    <t>Servicios Personales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</si>
  <si>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</si>
  <si>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</si>
  <si>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</si>
  <si>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</si>
  <si>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</si>
  <si>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</si>
  <si>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</si>
  <si>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</si>
  <si>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</si>
  <si>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</si>
  <si>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</si>
  <si>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</si>
  <si>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</si>
  <si>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</si>
  <si>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</si>
  <si>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</si>
  <si>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</si>
  <si>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</si>
  <si>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</si>
  <si>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</si>
  <si>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Informe sobre Pasivos Contingentes</t>
  </si>
  <si>
    <t>Al 31  de Diciembre de 2022, este instituto cuenta con pasivos contingentes por juicios laborales por $3,406,886.92</t>
  </si>
  <si>
    <t>Bajo protesta de decir verdad declaramos que los Estados Financieros y sus Notas son razonablemente correctos y son responsabilidad del emisor.</t>
  </si>
  <si>
    <t>NOTAS AL ESTADO DE FLUJO DE EFECTIVO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</si>
  <si>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</si>
  <si>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</si>
  <si>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</si>
  <si>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</si>
  <si>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</si>
  <si>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</si>
  <si>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</si>
  <si>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Total de Efectivo y Equivalentes</t>
  </si>
  <si>
    <t>Resultados del Ejercicio Ahorro/Desahorro</t>
  </si>
  <si>
    <t>Movimientos de partidas (o rubros) que no afectan al efectivo.</t>
  </si>
  <si>
    <t xml:space="preserve">Depreciación </t>
  </si>
  <si>
    <t>Amortización</t>
  </si>
  <si>
    <t>Incrementos en las provisiones</t>
  </si>
  <si>
    <t>Incremento en inversiones producido por revaluación</t>
  </si>
  <si>
    <t>Ganancia/pérdida en venta de bienes muebles, inmuebles e intangibles</t>
  </si>
  <si>
    <t>Incremento en cuentas por cobrar</t>
  </si>
  <si>
    <t>Flujos de Efectivo Netos de las Actividades de Operación</t>
  </si>
  <si>
    <t>.</t>
  </si>
  <si>
    <t>Conciliación entre los Ingresos Presupuestarios y Contables</t>
  </si>
  <si>
    <t>Conciliación entre los Egresos Presupuestarios y los Gastos Contables</t>
  </si>
  <si>
    <t>Correspondiente del 1 de Enero al 31 de Diciembre de 2022</t>
  </si>
  <si>
    <t>(Cifras en pesos)</t>
  </si>
  <si>
    <t>1. Total de Ingresos Presupuestarios</t>
  </si>
  <si>
    <t>1. Total de Egresos Presupuestarios</t>
  </si>
  <si>
    <t>2. Más Ingresos Contables No Presupuestarios</t>
  </si>
  <si>
    <t>2. Menos Egresos Presupuestarios No Contables</t>
  </si>
  <si>
    <t>2.1 Ingresos Financieros</t>
  </si>
  <si>
    <t>2.1   Materias Primas y Materiales de Producción y Comercialización</t>
  </si>
  <si>
    <t>2.2 Incremento por Variación de Inventarios</t>
  </si>
  <si>
    <t xml:space="preserve">2.2   Materiales y Suministros </t>
  </si>
  <si>
    <t>2.3 Disminución del Exceso de Estimaciones por Pérdida o Deterioro u Obsolescencia</t>
  </si>
  <si>
    <t>2.3   Mobiliario y Equipo de Administración</t>
  </si>
  <si>
    <t>2.4 Disminución del Exceso de Provisiones</t>
  </si>
  <si>
    <t xml:space="preserve">2.4   Mobiliario y Equipo Educacional y Recreativo </t>
  </si>
  <si>
    <t>2.5 Otros Ingresos y Beneficios Varios</t>
  </si>
  <si>
    <t>2.5   Equipo e Instrumental Médico y de Laboratorio</t>
  </si>
  <si>
    <t>2.6 Otros Ingresos Contables No Presupuestarios</t>
  </si>
  <si>
    <t>2.6   Vehículos y Equipo de Transporte</t>
  </si>
  <si>
    <t>2.7   Equipo de Defensa y Seguridad</t>
  </si>
  <si>
    <t>3. Menos Ingresos Presupuestarios No Contables</t>
  </si>
  <si>
    <t>2.8   Maquinaria, Otros equipos y Herramientas</t>
  </si>
  <si>
    <t>3.1 Aprovechamientos Patrimoniales</t>
  </si>
  <si>
    <t>2.9   Activos Biológicos</t>
  </si>
  <si>
    <t>3.2 Ingresos Derivados de Financiamientos</t>
  </si>
  <si>
    <t>2.10 Bienes Inmuebles</t>
  </si>
  <si>
    <t>3.3 Otros Ingresos Presupuestales No Contables</t>
  </si>
  <si>
    <t>2.11 Activos intangibles</t>
  </si>
  <si>
    <t>2.12 Obra Pública en Bienes de Dominio Público</t>
  </si>
  <si>
    <t xml:space="preserve">4. Total de Ingresos Contables 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</si>
  <si>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</si>
  <si>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</si>
  <si>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</si>
  <si>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</si>
  <si>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</si>
  <si>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</si>
  <si>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</si>
  <si>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</si>
  <si>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2.21 Otros Egresos Presupuestarios No Contables</t>
  </si>
  <si>
    <t>3. Más Gastos Contables No Presupuestarios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</si>
  <si>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</si>
  <si>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</si>
  <si>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</si>
  <si>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</si>
  <si>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 xml:space="preserve">3.5 Aumento por Insuficiencia de Provisiones </t>
  </si>
  <si>
    <t xml:space="preserve">3.6 Otros Gastos </t>
  </si>
  <si>
    <t>3.7 Otros Gastos Contables No Presupuestarios</t>
  </si>
  <si>
    <t>4. Total de Gastos Contables</t>
  </si>
  <si>
    <t>APARTADO II</t>
  </si>
  <si>
    <t>INFORMES PRESUPUESTARIOS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</si>
  <si>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</si>
  <si>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</si>
  <si>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</si>
  <si>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</si>
  <si>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</si>
  <si>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</si>
  <si>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</si>
  <si>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</si>
  <si>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</si>
  <si>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</si>
  <si>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</si>
  <si>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</si>
  <si>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</si>
  <si>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</si>
  <si>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</si>
  <si>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 1</t>
  </si>
  <si>
    <t>Aprovechamientos 2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</si>
  <si>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</si>
  <si>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</si>
  <si>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Jubilaciones</t>
  </si>
  <si>
    <t>Ingresos Derivados de Financiamientos</t>
  </si>
  <si>
    <t>Total</t>
  </si>
  <si>
    <t>Ingresos excedentes</t>
  </si>
  <si>
    <t>Estado Analítico de Ingresos
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</si>
  <si>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</si>
  <si>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</si>
  <si>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Prestación de Servicios y Otros Ingresos 3</t>
  </si>
  <si>
    <t>Ingresos derivados de financiamiento</t>
  </si>
  <si>
    <t xml:space="preserve"> 1 Incluye intereses que generan las cuentas bancarias de los entes públicos en productos.
2 Incluye donativos en efectivo del Poder Ejecutivo, entre otros aprovechamientos.
3 Se refiere a los ingresos propios obtenidos por los Poderes Legislativo y Judicial, los Órganos Autónomos y las entidades de la administración pública paraestatal y paramunicipal,
por sus actividades diversas no inherentes a su operación que generan recursos y que no sean ingresos por venta de bienes o prestación de servicios, tales como donativos en
efectivo, entre otros.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</si>
  <si>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</si>
  <si>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</si>
  <si>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</si>
  <si>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</si>
  <si>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</si>
  <si>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</si>
  <si>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</si>
  <si>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</si>
  <si>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</si>
  <si>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</si>
  <si>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</si>
  <si>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</si>
  <si>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</si>
  <si>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</si>
  <si>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</si>
  <si>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</si>
  <si>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</si>
  <si>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</si>
  <si>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Total del Gasto</t>
  </si>
  <si>
    <t>Clasificación por Objeto del Gasto (Capítulo y Concepto)</t>
  </si>
  <si>
    <t>NO SE IMPRIME. SÓLO DE REFERENCIA capítulo y concepto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</si>
  <si>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</si>
  <si>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</si>
  <si>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</si>
  <si>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</si>
  <si>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</si>
  <si>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</si>
  <si>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</si>
  <si>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</si>
  <si>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</si>
  <si>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</si>
  <si>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</si>
  <si>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</si>
  <si>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</si>
  <si>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</si>
  <si>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</si>
  <si>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</si>
  <si>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</si>
  <si>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</si>
  <si>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</si>
  <si>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</si>
  <si>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</si>
  <si>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</si>
  <si>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</si>
  <si>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</si>
  <si>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</si>
  <si>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</si>
  <si>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</si>
  <si>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</si>
  <si>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</si>
  <si>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</si>
  <si>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</si>
  <si>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</si>
  <si>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</si>
  <si>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</si>
  <si>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</si>
  <si>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</si>
  <si>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</si>
  <si>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</si>
  <si>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</si>
  <si>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</si>
  <si>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</si>
  <si>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</si>
  <si>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</si>
  <si>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</si>
  <si>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</si>
  <si>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</si>
  <si>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</si>
  <si>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</si>
  <si>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</si>
  <si>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</si>
  <si>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</si>
  <si>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</si>
  <si>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</si>
  <si>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</si>
  <si>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</si>
  <si>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</si>
  <si>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</si>
  <si>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</si>
  <si>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</si>
  <si>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</si>
  <si>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</si>
  <si>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</si>
  <si>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</si>
  <si>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</si>
  <si>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</si>
  <si>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</si>
  <si>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</si>
  <si>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</si>
  <si>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</si>
  <si>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</si>
  <si>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</si>
  <si>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</si>
  <si>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</si>
  <si>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</si>
  <si>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</si>
  <si>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</si>
  <si>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</si>
  <si>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</si>
  <si>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</si>
  <si>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</si>
  <si>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</si>
  <si>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</si>
  <si>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</si>
  <si>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</si>
  <si>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</si>
  <si>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</si>
  <si>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</si>
  <si>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</si>
  <si>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</si>
  <si>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</si>
  <si>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</si>
  <si>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</si>
  <si>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</si>
  <si>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</si>
  <si>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</si>
  <si>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</si>
  <si>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</si>
  <si>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</si>
  <si>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</si>
  <si>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</si>
  <si>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</si>
  <si>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Estimado/Aprobado</t>
  </si>
  <si>
    <t>Recaudado/Pagado</t>
  </si>
  <si>
    <t>I. Ingresos Presupuestarios (I=1+2)</t>
  </si>
  <si>
    <t xml:space="preserve">     1. Ingresos del Gobierno de la Entidad Federativa </t>
  </si>
  <si>
    <t xml:space="preserve">     2. Ingresos del Sector Paraestatal </t>
  </si>
  <si>
    <t>II. Egresos Presupuestarios (II=3+4)</t>
  </si>
  <si>
    <t xml:space="preserve"> 3. Egresos del Gobierno de la Entidad Federativa </t>
  </si>
  <si>
    <t xml:space="preserve">     4. Egresos del Sector Paraestatal </t>
  </si>
  <si>
    <t>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</si>
  <si>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</si>
  <si>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</si>
  <si>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+ IV)</t>
  </si>
  <si>
    <t xml:space="preserve">    A. Financiamiento</t>
  </si>
  <si>
    <t xml:space="preserve">    B.  Amortización de la deuda</t>
  </si>
  <si>
    <t>C. Financiamiento Neto (C = A - B)</t>
  </si>
  <si>
    <t>APARTADO III</t>
  </si>
  <si>
    <t>INFORMES PROGRAMÁTICOS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</si>
  <si>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</si>
  <si>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</si>
  <si>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</si>
  <si>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</si>
  <si>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</si>
  <si>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</si>
  <si>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</si>
  <si>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</si>
  <si>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</si>
  <si>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</si>
  <si>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</si>
  <si>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</si>
  <si>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</si>
  <si>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</si>
  <si>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</si>
  <si>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</si>
  <si>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</si>
  <si>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</si>
  <si>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</si>
  <si>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</si>
  <si>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</si>
  <si>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</si>
  <si>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</si>
  <si>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</si>
  <si>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</si>
  <si>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</si>
  <si>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</si>
  <si>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</si>
  <si>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</si>
  <si>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</si>
  <si>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</si>
  <si>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 y Proyectos de Inversión</t>
  </si>
  <si>
    <t>Ente Público:</t>
  </si>
  <si>
    <t>Este instituto no cuenta con Programas y Proyectos de Inversión</t>
  </si>
  <si>
    <t>Indicadores de Resultados</t>
  </si>
  <si>
    <t xml:space="preserve"> Se puede incluir las Matrices de Indicadores para resultados que se tengan, en la que se muestre el resultado obtenido en el Indicador</t>
  </si>
  <si>
    <r>
      <rPr>
        <sz val="11"/>
        <color theme="1"/>
        <rFont val="Calibri"/>
        <charset val="134"/>
        <scheme val="minor"/>
      </rPr>
      <t>·</t>
    </r>
    <r>
      <rPr>
        <sz val="11"/>
        <color theme="1"/>
        <rFont val="Calibri"/>
        <charset val="134"/>
        <scheme val="minor"/>
      </rPr>
      <t>         Formato libre</t>
    </r>
  </si>
  <si>
    <r>
      <rPr>
        <sz val="11"/>
        <color theme="1"/>
        <rFont val="Calibri"/>
        <charset val="134"/>
        <scheme val="minor"/>
      </rPr>
      <t>·</t>
    </r>
    <r>
      <rPr>
        <sz val="11"/>
        <color theme="1"/>
        <rFont val="Calibri"/>
        <charset val="134"/>
        <scheme val="minor"/>
      </rPr>
      <t>         En caso de no aplicar se deberá asentar tal situación</t>
    </r>
  </si>
  <si>
    <t xml:space="preserve">A LA FECHA NO SE CUENTA CON INDICADORES DE RESULTADOS </t>
  </si>
  <si>
    <t>APARTADO IV</t>
  </si>
  <si>
    <t>ANEXOS</t>
  </si>
  <si>
    <t>Relación de Bienes Muebles que Componen el Patrimonio</t>
  </si>
  <si>
    <t>Código</t>
  </si>
  <si>
    <t>Descripción del Bien Mueble</t>
  </si>
  <si>
    <t>Valor en libros</t>
  </si>
  <si>
    <t>1-2-4-1-0000-0000</t>
  </si>
  <si>
    <t>MOBILIARIO Y EQUIPO DE ADMINISTRACIÓN</t>
  </si>
  <si>
    <t>1-2-4-2-0000-0000</t>
  </si>
  <si>
    <t>MOBILIARIO Y EQUIPO EDUCACIONAL RECREATIVO</t>
  </si>
  <si>
    <t>1-2-4-3-0000-0000</t>
  </si>
  <si>
    <t>EQUIPO E INSTRUMENTAL MÉDICO Y DE LABORATORIO</t>
  </si>
  <si>
    <t>1-2-4-6-0000-0000</t>
  </si>
  <si>
    <t>MAQUINARIA, OTROS EQUIPOS Y HERRAMIENTAS</t>
  </si>
  <si>
    <t>1-2-4-7-0000-0000</t>
  </si>
  <si>
    <t>COLECCIONES, OBRAS DE ARTE Y OBJETOS VALIOSOS</t>
  </si>
  <si>
    <t>Relación de Bienes Inmuebles que Componen el Patrimonio</t>
  </si>
  <si>
    <t>Descripción del Bien Inmueble</t>
  </si>
  <si>
    <t>1-2-3-1-0000-0000</t>
  </si>
  <si>
    <t>TERRENOS</t>
  </si>
  <si>
    <t>1-2-3-3-0000-0000</t>
  </si>
  <si>
    <t>EDIFICIOS NO HABITACIONALES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</si>
  <si>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</si>
  <si>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</si>
  <si>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</si>
  <si>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</si>
  <si>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</si>
  <si>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NO SE CUENTA CON CUENTAS BANCARIAS PRODUCTIVAS</t>
  </si>
  <si>
    <t>Relación de Esquemas Bursátiles y de Coberturas Financieras</t>
  </si>
  <si>
    <t>Este Instituto no cuenta con esquemas bursátiles y de coberturas financieras.</t>
  </si>
</sst>
</file>

<file path=xl/styles.xml><?xml version="1.0" encoding="utf-8"?>
<styleSheet xmlns="http://schemas.openxmlformats.org/spreadsheetml/2006/main">
  <numFmts count="7">
    <numFmt numFmtId="176" formatCode="_-&quot;$&quot;* #,##0.00_-;\-&quot;$&quot;* #,##0.00_-;_-&quot;$&quot;* &quot;-&quot;??_-;_-@_-"/>
    <numFmt numFmtId="177" formatCode="General_)"/>
    <numFmt numFmtId="178" formatCode="_ * #,##0_ ;_ * \-#,##0_ ;_ * &quot;-&quot;_ ;_ @_ "/>
    <numFmt numFmtId="179" formatCode="_-* #,##0_-;\-* #,##0_-;_-* &quot;-&quot;??_-;_-@_-"/>
    <numFmt numFmtId="42" formatCode="_(&quot;$&quot;* #,##0_);_(&quot;$&quot;* \(#,##0\);_(&quot;$&quot;* &quot;-&quot;_);_(@_)"/>
    <numFmt numFmtId="180" formatCode="_-* #,##0.00_-;\-* #,##0.00_-;_-* &quot;-&quot;??_-;_-@_-"/>
    <numFmt numFmtId="181" formatCode="0_ ;\-0\ "/>
  </numFmts>
  <fonts count="10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9"/>
      <name val="Calibri"/>
      <charset val="134"/>
      <scheme val="minor"/>
    </font>
    <font>
      <sz val="9"/>
      <name val="Arial"/>
      <charset val="134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20"/>
      <color rgb="FF55565A"/>
      <name val="Neo Sans Pro"/>
      <charset val="134"/>
    </font>
    <font>
      <b/>
      <sz val="36"/>
      <color rgb="FF55565A"/>
      <name val="Neo Sans Pro"/>
      <charset val="134"/>
    </font>
    <font>
      <b/>
      <sz val="9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20"/>
      <color rgb="FF55565A"/>
      <name val="Verdana"/>
      <charset val="134"/>
    </font>
    <font>
      <b/>
      <sz val="36"/>
      <color rgb="FF55565A"/>
      <name val="Verdana"/>
      <charset val="134"/>
    </font>
    <font>
      <b/>
      <sz val="1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Arial"/>
      <charset val="134"/>
    </font>
    <font>
      <b/>
      <sz val="12"/>
      <color rgb="FFFF0000"/>
      <name val="Calibri"/>
      <charset val="134"/>
      <scheme val="minor"/>
    </font>
    <font>
      <sz val="8"/>
      <color theme="1"/>
      <name val="Arial"/>
      <charset val="134"/>
    </font>
    <font>
      <b/>
      <sz val="12"/>
      <color theme="1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1"/>
      <color theme="1"/>
      <name val="Arial"/>
      <charset val="134"/>
    </font>
    <font>
      <b/>
      <sz val="8"/>
      <color theme="1"/>
      <name val="Arial"/>
      <charset val="134"/>
    </font>
    <font>
      <sz val="11"/>
      <color rgb="FFFF0000"/>
      <name val="Arial"/>
      <charset val="134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8"/>
      <color indexed="8"/>
      <name val="Arial"/>
      <charset val="134"/>
    </font>
    <font>
      <b/>
      <sz val="8"/>
      <color indexed="8"/>
      <name val="Arial"/>
      <charset val="134"/>
    </font>
    <font>
      <sz val="11"/>
      <color indexed="8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8"/>
      <name val="Arial"/>
      <charset val="134"/>
    </font>
    <font>
      <sz val="11"/>
      <color theme="1"/>
      <name val="Calibri"/>
      <charset val="134"/>
    </font>
    <font>
      <b/>
      <sz val="12"/>
      <color theme="1"/>
      <name val="Calibri"/>
      <charset val="134"/>
    </font>
    <font>
      <b/>
      <sz val="12"/>
      <name val="Calibri"/>
      <charset val="134"/>
    </font>
    <font>
      <b/>
      <sz val="11"/>
      <color theme="0"/>
      <name val="Calibri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i/>
      <sz val="10"/>
      <color theme="1"/>
      <name val="Calibri"/>
      <charset val="134"/>
    </font>
    <font>
      <sz val="10"/>
      <name val="Calibri"/>
      <charset val="134"/>
    </font>
    <font>
      <sz val="12"/>
      <color theme="1"/>
      <name val="Calibri"/>
      <charset val="134"/>
    </font>
    <font>
      <sz val="12"/>
      <color theme="1"/>
      <name val="Arial"/>
      <charset val="134"/>
    </font>
    <font>
      <i/>
      <sz val="9"/>
      <color theme="1"/>
      <name val="Arial"/>
      <charset val="134"/>
    </font>
    <font>
      <sz val="9"/>
      <color theme="1"/>
      <name val="Arial"/>
      <charset val="134"/>
    </font>
    <font>
      <b/>
      <i/>
      <sz val="9"/>
      <color theme="1"/>
      <name val="Arial"/>
      <charset val="134"/>
    </font>
    <font>
      <sz val="10"/>
      <color theme="1"/>
      <name val="Arial"/>
      <charset val="134"/>
    </font>
    <font>
      <sz val="12"/>
      <name val="Calibri"/>
      <charset val="134"/>
    </font>
    <font>
      <sz val="12"/>
      <color theme="0"/>
      <name val="Arial"/>
      <charset val="134"/>
    </font>
    <font>
      <sz val="11"/>
      <name val="Calibri"/>
      <charset val="134"/>
    </font>
    <font>
      <b/>
      <sz val="9"/>
      <name val="Arial"/>
      <charset val="134"/>
    </font>
    <font>
      <b/>
      <i/>
      <sz val="11"/>
      <name val="Calibri"/>
      <charset val="134"/>
    </font>
    <font>
      <b/>
      <sz val="12"/>
      <color theme="0"/>
      <name val="Calibri"/>
      <charset val="134"/>
    </font>
    <font>
      <sz val="12"/>
      <color theme="0"/>
      <name val="Calibri"/>
      <charset val="134"/>
    </font>
    <font>
      <i/>
      <sz val="11"/>
      <color theme="1"/>
      <name val="Calibri"/>
      <charset val="134"/>
    </font>
    <font>
      <b/>
      <i/>
      <sz val="9"/>
      <name val="Arial"/>
      <charset val="134"/>
    </font>
    <font>
      <b/>
      <i/>
      <sz val="11"/>
      <color theme="1"/>
      <name val="Calibri"/>
      <charset val="134"/>
    </font>
    <font>
      <b/>
      <sz val="10"/>
      <name val="Calibri"/>
      <charset val="134"/>
    </font>
    <font>
      <b/>
      <sz val="11"/>
      <color theme="0" tint="-0.499984740745262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theme="0"/>
      <name val="Calibri"/>
      <charset val="134"/>
    </font>
    <font>
      <b/>
      <sz val="9"/>
      <color theme="0"/>
      <name val="Arial"/>
      <charset val="134"/>
    </font>
    <font>
      <b/>
      <sz val="10"/>
      <color theme="0"/>
      <name val="Arial"/>
      <charset val="134"/>
    </font>
    <font>
      <i/>
      <sz val="11"/>
      <name val="Calibri"/>
      <charset val="134"/>
    </font>
    <font>
      <sz val="11"/>
      <color theme="0"/>
      <name val="Calibri"/>
      <charset val="134"/>
    </font>
    <font>
      <b/>
      <sz val="11"/>
      <name val="Arial"/>
      <charset val="134"/>
    </font>
    <font>
      <sz val="7"/>
      <name val="Calibri"/>
      <charset val="134"/>
      <scheme val="minor"/>
    </font>
    <font>
      <sz val="7"/>
      <color theme="1"/>
      <name val="Calibri"/>
      <charset val="134"/>
      <scheme val="minor"/>
    </font>
    <font>
      <b/>
      <i/>
      <sz val="9"/>
      <name val="Calibri"/>
      <charset val="134"/>
      <scheme val="minor"/>
    </font>
    <font>
      <i/>
      <sz val="9"/>
      <name val="Calibri"/>
      <charset val="134"/>
      <scheme val="minor"/>
    </font>
    <font>
      <b/>
      <sz val="16"/>
      <color rgb="FF55565A"/>
      <name val="Neo Sans Pro"/>
      <charset val="134"/>
    </font>
    <font>
      <b/>
      <sz val="16"/>
      <color rgb="FF55565A"/>
      <name val="Verdana"/>
      <charset val="134"/>
    </font>
    <font>
      <b/>
      <sz val="18"/>
      <color rgb="FF55565A"/>
      <name val="Verdana"/>
      <charset val="134"/>
    </font>
    <font>
      <b/>
      <sz val="48"/>
      <color rgb="FF55565A"/>
      <name val="Verdana"/>
      <charset val="134"/>
    </font>
    <font>
      <sz val="11"/>
      <color theme="1"/>
      <name val="Verdana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ott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/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theme="0"/>
      </right>
      <top style="dotted">
        <color auto="1"/>
      </top>
      <bottom/>
      <diagonal/>
    </border>
    <border>
      <left style="thin">
        <color theme="0"/>
      </left>
      <right style="thin">
        <color theme="0"/>
      </right>
      <top style="dotted">
        <color auto="1"/>
      </top>
      <bottom/>
      <diagonal/>
    </border>
    <border>
      <left style="thin">
        <color theme="0"/>
      </left>
      <right/>
      <top style="dotted">
        <color auto="1"/>
      </top>
      <bottom/>
      <diagonal/>
    </border>
    <border>
      <left style="thin">
        <color auto="1"/>
      </left>
      <right style="thin">
        <color theme="0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theme="0"/>
      </right>
      <top style="dotted">
        <color auto="1"/>
      </top>
      <bottom style="thin">
        <color auto="1"/>
      </bottom>
      <diagonal/>
    </border>
    <border>
      <left style="thin">
        <color theme="0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theme="0"/>
      </left>
      <right style="thin">
        <color auto="1"/>
      </right>
      <top style="dotted">
        <color auto="1"/>
      </top>
      <bottom/>
      <diagonal/>
    </border>
    <border>
      <left style="thin">
        <color theme="0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87" fillId="0" borderId="51" applyNumberFormat="0" applyFill="0" applyAlignment="0" applyProtection="0">
      <alignment vertical="center"/>
    </xf>
    <xf numFmtId="42" fontId="86" fillId="0" borderId="0" applyFont="0" applyFill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178" fontId="86" fillId="0" borderId="0" applyFont="0" applyFill="0" applyBorder="0" applyAlignment="0" applyProtection="0">
      <alignment vertical="center"/>
    </xf>
    <xf numFmtId="177" fontId="88" fillId="0" borderId="0"/>
    <xf numFmtId="176" fontId="0" fillId="0" borderId="0" applyFont="0" applyFill="0" applyBorder="0" applyAlignment="0" applyProtection="0"/>
    <xf numFmtId="0" fontId="4" fillId="0" borderId="0"/>
    <xf numFmtId="180" fontId="0" fillId="0" borderId="0" applyFont="0" applyFill="0" applyBorder="0" applyAlignment="0" applyProtection="0"/>
    <xf numFmtId="9" fontId="8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1" fillId="19" borderId="57" applyNumberFormat="0" applyAlignment="0" applyProtection="0">
      <alignment vertical="center"/>
    </xf>
    <xf numFmtId="0" fontId="86" fillId="7" borderId="50" applyNumberFormat="0" applyFont="0" applyAlignment="0" applyProtection="0">
      <alignment vertical="center"/>
    </xf>
    <xf numFmtId="0" fontId="103" fillId="0" borderId="5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0" fillId="0" borderId="5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02" fillId="20" borderId="54" applyNumberFormat="0" applyAlignment="0" applyProtection="0">
      <alignment vertical="center"/>
    </xf>
    <xf numFmtId="0" fontId="96" fillId="19" borderId="54" applyNumberFormat="0" applyAlignment="0" applyProtection="0">
      <alignment vertical="center"/>
    </xf>
    <xf numFmtId="0" fontId="89" fillId="8" borderId="52" applyNumberFormat="0" applyAlignment="0" applyProtection="0">
      <alignment vertical="center"/>
    </xf>
    <xf numFmtId="0" fontId="92" fillId="0" borderId="53" applyNumberFormat="0" applyFill="0" applyAlignment="0" applyProtection="0">
      <alignment vertical="center"/>
    </xf>
    <xf numFmtId="0" fontId="99" fillId="0" borderId="55" applyNumberFormat="0" applyFill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105" fillId="32" borderId="0" applyNumberFormat="0" applyBorder="0" applyAlignment="0" applyProtection="0">
      <alignment vertical="center"/>
    </xf>
    <xf numFmtId="0" fontId="94" fillId="27" borderId="0" applyNumberFormat="0" applyBorder="0" applyAlignment="0" applyProtection="0">
      <alignment vertical="center"/>
    </xf>
    <xf numFmtId="0" fontId="93" fillId="31" borderId="0" applyNumberFormat="0" applyBorder="0" applyAlignment="0" applyProtection="0">
      <alignment vertical="center"/>
    </xf>
    <xf numFmtId="0" fontId="94" fillId="30" borderId="0" applyNumberFormat="0" applyBorder="0" applyAlignment="0" applyProtection="0">
      <alignment vertical="center"/>
    </xf>
    <xf numFmtId="0" fontId="93" fillId="23" borderId="0" applyNumberFormat="0" applyBorder="0" applyAlignment="0" applyProtection="0">
      <alignment vertical="center"/>
    </xf>
    <xf numFmtId="0" fontId="94" fillId="33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180" fontId="106" fillId="0" borderId="0" applyFont="0" applyFill="0" applyBorder="0" applyAlignment="0" applyProtection="0"/>
    <xf numFmtId="0" fontId="94" fillId="18" borderId="0" applyNumberFormat="0" applyBorder="0" applyAlignment="0" applyProtection="0">
      <alignment vertical="center"/>
    </xf>
    <xf numFmtId="0" fontId="94" fillId="35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94" fillId="34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1" borderId="0" applyNumberFormat="0" applyBorder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88" fillId="0" borderId="0"/>
    <xf numFmtId="0" fontId="93" fillId="36" borderId="0" applyNumberFormat="0" applyBorder="0" applyAlignment="0" applyProtection="0">
      <alignment vertical="center"/>
    </xf>
    <xf numFmtId="0" fontId="0" fillId="0" borderId="0"/>
  </cellStyleXfs>
  <cellXfs count="890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indent="5"/>
    </xf>
    <xf numFmtId="0" fontId="3" fillId="0" borderId="0" xfId="0" applyFont="1"/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4" fillId="2" borderId="0" xfId="0" applyFont="1" applyFill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Alignment="1">
      <alignment horizontal="centerContinuous"/>
    </xf>
    <xf numFmtId="0" fontId="2" fillId="2" borderId="0" xfId="51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6" fillId="2" borderId="0" xfId="51" applyFont="1" applyFill="1" applyAlignment="1">
      <alignment horizontal="center" vertical="center"/>
    </xf>
    <xf numFmtId="0" fontId="2" fillId="3" borderId="11" xfId="51" applyFont="1" applyFill="1" applyBorder="1" applyAlignment="1">
      <alignment horizontal="center" vertical="center"/>
    </xf>
    <xf numFmtId="0" fontId="2" fillId="3" borderId="9" xfId="5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top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3" fontId="8" fillId="2" borderId="0" xfId="8" applyNumberFormat="1" applyFont="1" applyFill="1" applyBorder="1" applyAlignment="1" applyProtection="1">
      <alignment horizontal="right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9" fillId="2" borderId="11" xfId="0" applyFont="1" applyFill="1" applyBorder="1" applyAlignment="1">
      <alignment vertical="top"/>
    </xf>
    <xf numFmtId="0" fontId="9" fillId="2" borderId="9" xfId="0" applyFont="1" applyFill="1" applyBorder="1" applyAlignment="1">
      <alignment horizontal="left" vertical="top"/>
    </xf>
    <xf numFmtId="3" fontId="9" fillId="2" borderId="11" xfId="0" applyNumberFormat="1" applyFont="1" applyFill="1" applyBorder="1" applyAlignment="1">
      <alignment horizontal="right" vertical="top"/>
    </xf>
    <xf numFmtId="0" fontId="6" fillId="2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4" fillId="2" borderId="0" xfId="0" applyFont="1" applyFill="1" applyAlignment="1" applyProtection="1">
      <alignment horizontal="center"/>
      <protection locked="0"/>
    </xf>
    <xf numFmtId="0" fontId="5" fillId="2" borderId="0" xfId="51" applyFont="1" applyFill="1" applyAlignment="1" applyProtection="1">
      <alignment horizontal="center" vertical="center"/>
      <protection locked="0"/>
    </xf>
    <xf numFmtId="0" fontId="2" fillId="3" borderId="11" xfId="51" applyFont="1" applyFill="1" applyBorder="1" applyAlignment="1" applyProtection="1">
      <alignment horizontal="center" vertical="center"/>
      <protection locked="0"/>
    </xf>
    <xf numFmtId="0" fontId="2" fillId="3" borderId="9" xfId="51" applyFont="1" applyFill="1" applyBorder="1" applyAlignment="1" applyProtection="1">
      <alignment horizontal="center" vertical="center"/>
      <protection locked="0"/>
    </xf>
    <xf numFmtId="3" fontId="7" fillId="2" borderId="0" xfId="8" applyNumberFormat="1" applyFont="1" applyFill="1" applyBorder="1" applyAlignment="1" applyProtection="1">
      <alignment horizontal="right" vertical="top"/>
      <protection locked="0"/>
    </xf>
    <xf numFmtId="0" fontId="3" fillId="4" borderId="0" xfId="0" applyFont="1" applyFill="1" applyProtection="1">
      <protection locked="0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2" fillId="2" borderId="0" xfId="5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12" fillId="2" borderId="0" xfId="5" applyNumberFormat="1" applyFont="1" applyFill="1" applyAlignment="1">
      <alignment vertical="center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0" xfId="0" applyFont="1" applyFill="1"/>
    <xf numFmtId="0" fontId="2" fillId="3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>
      <alignment horizontal="right" vertical="center" wrapText="1"/>
    </xf>
    <xf numFmtId="0" fontId="13" fillId="2" borderId="0" xfId="0" applyFont="1" applyFill="1" applyAlignment="1">
      <alignment horizontal="justify" vertical="center" wrapText="1"/>
    </xf>
    <xf numFmtId="0" fontId="13" fillId="2" borderId="6" xfId="0" applyFont="1" applyFill="1" applyBorder="1" applyAlignment="1">
      <alignment horizontal="justify" vertical="center" wrapText="1"/>
    </xf>
    <xf numFmtId="3" fontId="13" fillId="2" borderId="6" xfId="0" applyNumberFormat="1" applyFont="1" applyFill="1" applyBorder="1" applyAlignment="1">
      <alignment horizontal="righ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  <xf numFmtId="3" fontId="0" fillId="2" borderId="6" xfId="0" applyNumberFormat="1" applyFill="1" applyBorder="1" applyAlignment="1" applyProtection="1">
      <alignment horizontal="right" vertical="center" wrapText="1"/>
      <protection locked="0"/>
    </xf>
    <xf numFmtId="3" fontId="0" fillId="2" borderId="12" xfId="0" applyNumberFormat="1" applyFill="1" applyBorder="1" applyAlignment="1" applyProtection="1">
      <alignment horizontal="right" vertical="center" wrapText="1"/>
      <protection locked="0"/>
    </xf>
    <xf numFmtId="3" fontId="0" fillId="2" borderId="12" xfId="0" applyNumberFormat="1" applyFill="1" applyBorder="1" applyAlignment="1">
      <alignment horizontal="right" vertical="center" wrapText="1"/>
    </xf>
    <xf numFmtId="3" fontId="0" fillId="2" borderId="12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>
      <alignment horizontal="justify" vertical="center" wrapText="1"/>
    </xf>
    <xf numFmtId="0" fontId="0" fillId="2" borderId="8" xfId="0" applyFill="1" applyBorder="1" applyAlignment="1">
      <alignment horizontal="justify" vertical="center" wrapText="1"/>
    </xf>
    <xf numFmtId="3" fontId="0" fillId="2" borderId="8" xfId="0" applyNumberFormat="1" applyFill="1" applyBorder="1" applyAlignment="1" applyProtection="1">
      <alignment horizontal="right" vertical="center" wrapText="1"/>
      <protection locked="0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3" fontId="0" fillId="2" borderId="10" xfId="0" applyNumberFormat="1" applyFill="1" applyBorder="1" applyAlignment="1">
      <alignment horizontal="right" vertical="center" wrapText="1"/>
    </xf>
    <xf numFmtId="0" fontId="13" fillId="2" borderId="0" xfId="0" applyFont="1" applyFill="1" applyProtection="1">
      <protection locked="0"/>
    </xf>
    <xf numFmtId="0" fontId="13" fillId="2" borderId="11" xfId="0" applyFont="1" applyFill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left" vertical="center" wrapText="1" indent="3"/>
    </xf>
    <xf numFmtId="0" fontId="13" fillId="2" borderId="13" xfId="0" applyFont="1" applyFill="1" applyBorder="1" applyAlignment="1">
      <alignment horizontal="left" vertical="center" wrapText="1" indent="3"/>
    </xf>
    <xf numFmtId="3" fontId="13" fillId="2" borderId="10" xfId="0" applyNumberFormat="1" applyFont="1" applyFill="1" applyBorder="1" applyAlignment="1">
      <alignment horizontal="right" vertical="center" wrapText="1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3" fontId="14" fillId="0" borderId="0" xfId="0" applyNumberFormat="1" applyFont="1" applyProtection="1"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3" fontId="0" fillId="2" borderId="5" xfId="0" applyNumberFormat="1" applyFill="1" applyBorder="1" applyAlignment="1">
      <alignment horizontal="right" vertical="center" wrapText="1"/>
    </xf>
    <xf numFmtId="3" fontId="0" fillId="2" borderId="7" xfId="0" applyNumberForma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0" xfId="0" applyFill="1"/>
    <xf numFmtId="0" fontId="5" fillId="0" borderId="0" xfId="0" applyFont="1"/>
    <xf numFmtId="0" fontId="17" fillId="3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justify" vertical="center" wrapText="1"/>
      <protection locked="0"/>
    </xf>
    <xf numFmtId="0" fontId="14" fillId="2" borderId="4" xfId="0" applyFont="1" applyFill="1" applyBorder="1" applyAlignment="1" applyProtection="1">
      <alignment horizontal="justify" vertical="center" wrapText="1"/>
      <protection locked="0"/>
    </xf>
    <xf numFmtId="0" fontId="14" fillId="2" borderId="15" xfId="0" applyFont="1" applyFill="1" applyBorder="1" applyAlignment="1" applyProtection="1">
      <alignment horizontal="justify" vertical="center" wrapText="1"/>
      <protection locked="0"/>
    </xf>
    <xf numFmtId="0" fontId="14" fillId="2" borderId="2" xfId="0" applyFont="1" applyFill="1" applyBorder="1" applyAlignment="1" applyProtection="1">
      <alignment horizontal="justify" vertical="center" wrapText="1"/>
      <protection locked="0"/>
    </xf>
    <xf numFmtId="0" fontId="14" fillId="2" borderId="16" xfId="0" applyFont="1" applyFill="1" applyBorder="1" applyAlignment="1" applyProtection="1">
      <alignment horizontal="justify" vertical="center" wrapText="1"/>
      <protection locked="0"/>
    </xf>
    <xf numFmtId="0" fontId="18" fillId="2" borderId="17" xfId="0" applyFont="1" applyFill="1" applyBorder="1" applyAlignment="1">
      <alignment horizontal="justify" vertical="center" wrapText="1"/>
    </xf>
    <xf numFmtId="3" fontId="18" fillId="2" borderId="18" xfId="0" applyNumberFormat="1" applyFont="1" applyFill="1" applyBorder="1" applyAlignment="1">
      <alignment horizontal="right" vertical="center" wrapText="1"/>
    </xf>
    <xf numFmtId="3" fontId="18" fillId="2" borderId="19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3" fontId="14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left" vertical="center" wrapText="1"/>
      <protection locked="0"/>
    </xf>
    <xf numFmtId="3" fontId="14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Alignment="1" applyProtection="1">
      <alignment horizontal="justify" vertical="center" wrapText="1"/>
      <protection locked="0"/>
    </xf>
    <xf numFmtId="0" fontId="14" fillId="2" borderId="6" xfId="0" applyFont="1" applyFill="1" applyBorder="1" applyAlignment="1" applyProtection="1">
      <alignment horizontal="justify" vertical="center" wrapText="1"/>
      <protection locked="0"/>
    </xf>
    <xf numFmtId="3" fontId="14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2" borderId="16" xfId="0" applyFont="1" applyFill="1" applyBorder="1" applyAlignment="1" applyProtection="1">
      <alignment horizontal="justify" vertical="center" wrapText="1"/>
      <protection locked="0"/>
    </xf>
    <xf numFmtId="0" fontId="14" fillId="2" borderId="20" xfId="0" applyFont="1" applyFill="1" applyBorder="1" applyAlignment="1" applyProtection="1">
      <alignment horizontal="left" vertical="top" wrapText="1" indent="1"/>
      <protection locked="0"/>
    </xf>
    <xf numFmtId="0" fontId="14" fillId="2" borderId="21" xfId="0" applyFont="1" applyFill="1" applyBorder="1" applyAlignment="1" applyProtection="1">
      <alignment horizontal="left" vertical="top" wrapText="1" indent="1"/>
      <protection locked="0"/>
    </xf>
    <xf numFmtId="0" fontId="18" fillId="2" borderId="0" xfId="0" applyFont="1" applyFill="1" applyAlignment="1" applyProtection="1">
      <alignment horizontal="justify" vertical="center" wrapText="1"/>
      <protection locked="0"/>
    </xf>
    <xf numFmtId="0" fontId="18" fillId="2" borderId="6" xfId="0" applyFont="1" applyFill="1" applyBorder="1" applyAlignment="1" applyProtection="1">
      <alignment horizontal="justify" vertical="center" wrapText="1"/>
      <protection locked="0"/>
    </xf>
    <xf numFmtId="0" fontId="18" fillId="2" borderId="11" xfId="0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justify" vertical="center" wrapText="1"/>
      <protection locked="0"/>
    </xf>
    <xf numFmtId="0" fontId="18" fillId="2" borderId="8" xfId="0" applyFont="1" applyFill="1" applyBorder="1" applyAlignment="1" applyProtection="1">
      <alignment horizontal="justify" vertical="center" wrapText="1"/>
      <protection locked="0"/>
    </xf>
    <xf numFmtId="0" fontId="14" fillId="2" borderId="0" xfId="0" applyFont="1" applyFill="1" applyAlignment="1" applyProtection="1">
      <alignment horizontal="left" wrapText="1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51" applyFont="1" applyFill="1" applyBorder="1" applyAlignment="1">
      <alignment horizontal="center"/>
    </xf>
    <xf numFmtId="0" fontId="0" fillId="2" borderId="14" xfId="0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left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13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3" fontId="13" fillId="2" borderId="5" xfId="0" applyNumberFormat="1" applyFont="1" applyFill="1" applyBorder="1" applyAlignment="1">
      <alignment horizontal="right" vertical="top" wrapText="1"/>
    </xf>
    <xf numFmtId="3" fontId="13" fillId="2" borderId="12" xfId="0" applyNumberFormat="1" applyFont="1" applyFill="1" applyBorder="1" applyAlignment="1">
      <alignment horizontal="right" vertical="top" wrapText="1"/>
    </xf>
    <xf numFmtId="3" fontId="13" fillId="2" borderId="6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left" vertical="top"/>
    </xf>
    <xf numFmtId="0" fontId="0" fillId="2" borderId="6" xfId="0" applyFill="1" applyBorder="1" applyAlignment="1">
      <alignment horizontal="justify" vertical="top"/>
    </xf>
    <xf numFmtId="3" fontId="0" fillId="2" borderId="5" xfId="0" applyNumberFormat="1" applyFill="1" applyBorder="1" applyAlignment="1" applyProtection="1">
      <alignment horizontal="right" vertical="top" wrapText="1"/>
      <protection locked="0"/>
    </xf>
    <xf numFmtId="3" fontId="0" fillId="2" borderId="12" xfId="0" applyNumberFormat="1" applyFill="1" applyBorder="1" applyAlignment="1" applyProtection="1">
      <alignment horizontal="right" vertical="top" wrapText="1"/>
      <protection locked="0"/>
    </xf>
    <xf numFmtId="3" fontId="0" fillId="2" borderId="6" xfId="0" applyNumberFormat="1" applyFill="1" applyBorder="1" applyAlignment="1">
      <alignment horizontal="right" vertical="top" wrapText="1"/>
    </xf>
    <xf numFmtId="0" fontId="13" fillId="2" borderId="0" xfId="0" applyFont="1" applyFill="1" applyAlignment="1" applyProtection="1">
      <alignment vertical="top"/>
      <protection locked="0"/>
    </xf>
    <xf numFmtId="3" fontId="0" fillId="2" borderId="5" xfId="0" applyNumberFormat="1" applyFill="1" applyBorder="1" applyAlignment="1" applyProtection="1">
      <alignment horizontal="right" vertical="top"/>
      <protection locked="0"/>
    </xf>
    <xf numFmtId="3" fontId="20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6" xfId="0" applyNumberFormat="1" applyFill="1" applyBorder="1" applyAlignment="1">
      <alignment horizontal="right" vertical="top"/>
    </xf>
    <xf numFmtId="3" fontId="13" fillId="2" borderId="5" xfId="0" applyNumberFormat="1" applyFont="1" applyFill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right" vertical="top"/>
    </xf>
    <xf numFmtId="3" fontId="13" fillId="2" borderId="6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horizontal="left" vertical="top"/>
    </xf>
    <xf numFmtId="0" fontId="0" fillId="2" borderId="8" xfId="0" applyFill="1" applyBorder="1" applyAlignment="1">
      <alignment vertical="top"/>
    </xf>
    <xf numFmtId="3" fontId="0" fillId="2" borderId="7" xfId="0" applyNumberFormat="1" applyFill="1" applyBorder="1" applyAlignment="1" applyProtection="1">
      <alignment horizontal="right" vertical="top"/>
      <protection locked="0"/>
    </xf>
    <xf numFmtId="3" fontId="0" fillId="2" borderId="10" xfId="0" applyNumberFormat="1" applyFill="1" applyBorder="1" applyAlignment="1" applyProtection="1">
      <alignment horizontal="right" vertical="top"/>
      <protection locked="0"/>
    </xf>
    <xf numFmtId="3" fontId="0" fillId="2" borderId="8" xfId="0" applyNumberFormat="1" applyFill="1" applyBorder="1" applyAlignment="1">
      <alignment horizontal="right" vertical="top"/>
    </xf>
    <xf numFmtId="0" fontId="13" fillId="2" borderId="1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vertical="top"/>
    </xf>
    <xf numFmtId="3" fontId="13" fillId="2" borderId="7" xfId="0" applyNumberFormat="1" applyFont="1" applyFill="1" applyBorder="1" applyAlignment="1">
      <alignment horizontal="right" vertical="top"/>
    </xf>
    <xf numFmtId="3" fontId="13" fillId="2" borderId="10" xfId="0" applyNumberFormat="1" applyFont="1" applyFill="1" applyBorder="1" applyAlignment="1">
      <alignment horizontal="right" vertical="top"/>
    </xf>
    <xf numFmtId="3" fontId="13" fillId="2" borderId="8" xfId="0" applyNumberFormat="1" applyFont="1" applyFill="1" applyBorder="1" applyAlignment="1">
      <alignment horizontal="right" vertical="top"/>
    </xf>
    <xf numFmtId="0" fontId="21" fillId="0" borderId="0" xfId="0" applyFont="1" applyAlignment="1" applyProtection="1">
      <alignment horizontal="center" wrapText="1"/>
      <protection locked="0"/>
    </xf>
    <xf numFmtId="3" fontId="0" fillId="2" borderId="5" xfId="0" applyNumberFormat="1" applyFill="1" applyBorder="1" applyAlignment="1">
      <alignment horizontal="right" vertical="top" wrapText="1"/>
    </xf>
    <xf numFmtId="3" fontId="0" fillId="2" borderId="5" xfId="0" applyNumberFormat="1" applyFill="1" applyBorder="1" applyAlignment="1">
      <alignment horizontal="right" vertical="top"/>
    </xf>
    <xf numFmtId="3" fontId="0" fillId="2" borderId="7" xfId="0" applyNumberFormat="1" applyFill="1" applyBorder="1" applyAlignment="1">
      <alignment horizontal="right" vertical="top"/>
    </xf>
    <xf numFmtId="0" fontId="22" fillId="0" borderId="0" xfId="0" applyFont="1" applyProtection="1">
      <protection locked="0"/>
    </xf>
    <xf numFmtId="0" fontId="23" fillId="2" borderId="1" xfId="0" applyFont="1" applyFill="1" applyBorder="1" applyAlignment="1" applyProtection="1">
      <alignment horizontal="center"/>
      <protection locked="0"/>
    </xf>
    <xf numFmtId="0" fontId="24" fillId="3" borderId="3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5" fillId="3" borderId="0" xfId="0" applyFont="1" applyFill="1"/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2" fillId="2" borderId="3" xfId="0" applyFont="1" applyFill="1" applyBorder="1" applyAlignment="1" applyProtection="1">
      <alignment horizontal="justify" vertical="center" wrapText="1"/>
      <protection locked="0"/>
    </xf>
    <xf numFmtId="0" fontId="22" fillId="2" borderId="4" xfId="0" applyFont="1" applyFill="1" applyBorder="1" applyAlignment="1" applyProtection="1">
      <alignment horizontal="justify" vertical="center" wrapText="1"/>
      <protection locked="0"/>
    </xf>
    <xf numFmtId="0" fontId="22" fillId="2" borderId="15" xfId="0" applyFont="1" applyFill="1" applyBorder="1" applyAlignment="1" applyProtection="1">
      <alignment horizontal="justify" vertical="center" wrapText="1"/>
      <protection locked="0"/>
    </xf>
    <xf numFmtId="0" fontId="22" fillId="2" borderId="15" xfId="0" applyFont="1" applyFill="1" applyBorder="1" applyAlignment="1">
      <alignment horizontal="justify" vertical="center" wrapText="1"/>
    </xf>
    <xf numFmtId="0" fontId="22" fillId="2" borderId="0" xfId="0" applyFont="1" applyFill="1" applyAlignment="1" applyProtection="1">
      <alignment horizontal="justify" vertical="center" wrapText="1"/>
      <protection locked="0"/>
    </xf>
    <xf numFmtId="0" fontId="26" fillId="2" borderId="6" xfId="0" applyFont="1" applyFill="1" applyBorder="1" applyAlignment="1">
      <alignment horizontal="justify" vertical="center" wrapText="1"/>
    </xf>
    <xf numFmtId="3" fontId="20" fillId="2" borderId="12" xfId="0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justify" vertical="center" wrapText="1"/>
    </xf>
    <xf numFmtId="0" fontId="27" fillId="2" borderId="0" xfId="0" applyFont="1" applyFill="1" applyAlignment="1" applyProtection="1">
      <alignment horizontal="justify" vertical="center" wrapText="1"/>
      <protection locked="0"/>
    </xf>
    <xf numFmtId="0" fontId="27" fillId="2" borderId="1" xfId="0" applyFont="1" applyFill="1" applyBorder="1" applyAlignment="1" applyProtection="1">
      <alignment horizontal="justify" vertical="center" wrapText="1"/>
      <protection locked="0"/>
    </xf>
    <xf numFmtId="0" fontId="26" fillId="2" borderId="8" xfId="0" applyFont="1" applyFill="1" applyBorder="1" applyAlignment="1">
      <alignment horizontal="justify" vertical="center" wrapText="1"/>
    </xf>
    <xf numFmtId="3" fontId="20" fillId="2" borderId="10" xfId="0" applyNumberFormat="1" applyFont="1" applyFill="1" applyBorder="1" applyAlignment="1" applyProtection="1">
      <alignment horizontal="justify" vertical="center" wrapText="1"/>
      <protection locked="0"/>
    </xf>
    <xf numFmtId="3" fontId="20" fillId="2" borderId="10" xfId="0" applyNumberFormat="1" applyFont="1" applyFill="1" applyBorder="1" applyAlignment="1">
      <alignment horizontal="justify" vertical="center" wrapText="1"/>
    </xf>
    <xf numFmtId="3" fontId="26" fillId="2" borderId="10" xfId="0" applyNumberFormat="1" applyFont="1" applyFill="1" applyBorder="1" applyAlignment="1">
      <alignment horizontal="right" vertical="center" wrapText="1"/>
    </xf>
    <xf numFmtId="0" fontId="22" fillId="2" borderId="0" xfId="0" applyFont="1" applyFill="1" applyProtection="1">
      <protection locked="0"/>
    </xf>
    <xf numFmtId="0" fontId="28" fillId="0" borderId="0" xfId="0" applyFont="1" applyAlignment="1" applyProtection="1">
      <alignment horizontal="center" wrapText="1"/>
      <protection locked="0"/>
    </xf>
    <xf numFmtId="3" fontId="22" fillId="0" borderId="0" xfId="0" applyNumberFormat="1" applyFont="1" applyProtection="1">
      <protection locked="0"/>
    </xf>
    <xf numFmtId="0" fontId="24" fillId="3" borderId="1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justify" vertical="center" wrapText="1"/>
    </xf>
    <xf numFmtId="3" fontId="20" fillId="2" borderId="5" xfId="0" applyNumberFormat="1" applyFont="1" applyFill="1" applyBorder="1" applyAlignment="1">
      <alignment horizontal="right" vertical="center" wrapText="1"/>
    </xf>
    <xf numFmtId="3" fontId="20" fillId="2" borderId="7" xfId="0" applyNumberFormat="1" applyFont="1" applyFill="1" applyBorder="1" applyAlignment="1">
      <alignment horizontal="justify" vertical="center" wrapText="1"/>
    </xf>
    <xf numFmtId="3" fontId="26" fillId="2" borderId="7" xfId="0" applyNumberFormat="1" applyFont="1" applyFill="1" applyBorder="1" applyAlignment="1">
      <alignment horizontal="right" vertical="center" wrapText="1"/>
    </xf>
    <xf numFmtId="0" fontId="29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justify" vertical="center" wrapText="1"/>
    </xf>
    <xf numFmtId="3" fontId="13" fillId="2" borderId="9" xfId="0" applyNumberFormat="1" applyFont="1" applyFill="1" applyBorder="1" applyAlignment="1">
      <alignment vertical="center" wrapText="1"/>
    </xf>
    <xf numFmtId="0" fontId="31" fillId="0" borderId="0" xfId="0" applyFont="1" applyAlignment="1" applyProtection="1">
      <alignment horizontal="center" wrapText="1"/>
      <protection locked="0"/>
    </xf>
    <xf numFmtId="3" fontId="13" fillId="2" borderId="14" xfId="0" applyNumberFormat="1" applyFont="1" applyFill="1" applyBorder="1" applyAlignment="1">
      <alignment vertical="center" wrapText="1"/>
    </xf>
    <xf numFmtId="0" fontId="13" fillId="0" borderId="0" xfId="0" applyFont="1"/>
    <xf numFmtId="0" fontId="5" fillId="3" borderId="0" xfId="0" applyFont="1" applyFill="1" applyProtection="1">
      <protection locked="0"/>
    </xf>
    <xf numFmtId="0" fontId="0" fillId="2" borderId="12" xfId="0" applyFill="1" applyBorder="1" applyAlignment="1" applyProtection="1">
      <alignment horizontal="justify" vertical="center" wrapText="1"/>
      <protection locked="0"/>
    </xf>
    <xf numFmtId="0" fontId="0" fillId="2" borderId="0" xfId="0" applyFill="1" applyAlignment="1">
      <alignment horizontal="justify" vertical="top" wrapText="1"/>
    </xf>
    <xf numFmtId="0" fontId="0" fillId="2" borderId="6" xfId="0" applyFill="1" applyBorder="1" applyAlignment="1">
      <alignment horizontal="justify" vertical="top" wrapText="1"/>
    </xf>
    <xf numFmtId="3" fontId="0" fillId="2" borderId="12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justify" vertical="top" wrapText="1"/>
    </xf>
    <xf numFmtId="0" fontId="0" fillId="2" borderId="8" xfId="0" applyFill="1" applyBorder="1" applyAlignment="1">
      <alignment horizontal="justify" vertical="top" wrapText="1"/>
    </xf>
    <xf numFmtId="3" fontId="0" fillId="2" borderId="10" xfId="0" applyNumberFormat="1" applyFill="1" applyBorder="1" applyAlignment="1" applyProtection="1">
      <alignment horizontal="justify" vertical="top" wrapText="1"/>
      <protection locked="0"/>
    </xf>
    <xf numFmtId="0" fontId="13" fillId="2" borderId="1" xfId="0" applyFont="1" applyFill="1" applyBorder="1" applyAlignment="1">
      <alignment horizontal="justify" vertical="top" wrapText="1"/>
    </xf>
    <xf numFmtId="0" fontId="13" fillId="2" borderId="8" xfId="0" applyFont="1" applyFill="1" applyBorder="1" applyAlignment="1">
      <alignment horizontal="justify" vertical="top" wrapText="1"/>
    </xf>
    <xf numFmtId="3" fontId="13" fillId="2" borderId="10" xfId="0" applyNumberFormat="1" applyFont="1" applyFill="1" applyBorder="1" applyAlignment="1">
      <alignment horizontal="right" vertical="top" wrapText="1"/>
    </xf>
    <xf numFmtId="0" fontId="0" fillId="2" borderId="5" xfId="0" applyFill="1" applyBorder="1" applyAlignment="1" applyProtection="1">
      <alignment horizontal="justify" vertical="center" wrapText="1"/>
      <protection locked="0"/>
    </xf>
    <xf numFmtId="3" fontId="0" fillId="2" borderId="7" xfId="0" applyNumberFormat="1" applyFill="1" applyBorder="1" applyAlignment="1" applyProtection="1">
      <alignment horizontal="justify" vertical="top" wrapText="1"/>
      <protection locked="0"/>
    </xf>
    <xf numFmtId="3" fontId="13" fillId="2" borderId="7" xfId="0" applyNumberFormat="1" applyFont="1" applyFill="1" applyBorder="1" applyAlignment="1">
      <alignment horizontal="right" vertical="top" wrapText="1"/>
    </xf>
    <xf numFmtId="0" fontId="27" fillId="2" borderId="0" xfId="53" applyFont="1" applyFill="1" applyProtection="1">
      <protection locked="0"/>
    </xf>
    <xf numFmtId="0" fontId="2" fillId="3" borderId="0" xfId="53" applyFont="1" applyFill="1"/>
    <xf numFmtId="0" fontId="2" fillId="3" borderId="0" xfId="53" applyFont="1" applyFill="1" applyAlignment="1">
      <alignment horizontal="center"/>
    </xf>
    <xf numFmtId="37" fontId="2" fillId="3" borderId="3" xfId="53" applyNumberFormat="1" applyFont="1" applyFill="1" applyBorder="1" applyAlignment="1">
      <alignment horizontal="center" vertical="center"/>
    </xf>
    <xf numFmtId="37" fontId="2" fillId="3" borderId="9" xfId="53" applyNumberFormat="1" applyFont="1" applyFill="1" applyBorder="1" applyAlignment="1">
      <alignment horizontal="center" vertical="center"/>
    </xf>
    <xf numFmtId="37" fontId="2" fillId="3" borderId="0" xfId="53" applyNumberFormat="1" applyFont="1" applyFill="1" applyAlignment="1">
      <alignment horizontal="center" vertical="center"/>
    </xf>
    <xf numFmtId="37" fontId="2" fillId="3" borderId="9" xfId="53" applyNumberFormat="1" applyFont="1" applyFill="1" applyBorder="1" applyAlignment="1">
      <alignment horizontal="center" wrapText="1"/>
    </xf>
    <xf numFmtId="37" fontId="2" fillId="3" borderId="1" xfId="53" applyNumberFormat="1" applyFont="1" applyFill="1" applyBorder="1" applyAlignment="1">
      <alignment horizontal="center" vertical="center"/>
    </xf>
    <xf numFmtId="0" fontId="22" fillId="2" borderId="0" xfId="53" applyFont="1" applyFill="1" applyProtection="1">
      <protection locked="0"/>
    </xf>
    <xf numFmtId="0" fontId="32" fillId="2" borderId="3" xfId="53" applyFont="1" applyFill="1" applyBorder="1" applyProtection="1">
      <protection locked="0"/>
    </xf>
    <xf numFmtId="0" fontId="32" fillId="2" borderId="4" xfId="53" applyFont="1" applyFill="1" applyBorder="1" applyProtection="1">
      <protection locked="0"/>
    </xf>
    <xf numFmtId="0" fontId="32" fillId="2" borderId="4" xfId="53" applyFont="1" applyFill="1" applyBorder="1" applyAlignment="1" applyProtection="1">
      <alignment horizontal="center"/>
      <protection locked="0"/>
    </xf>
    <xf numFmtId="0" fontId="32" fillId="2" borderId="15" xfId="53" applyFont="1" applyFill="1" applyBorder="1" applyAlignment="1" applyProtection="1">
      <alignment horizontal="center"/>
      <protection locked="0"/>
    </xf>
    <xf numFmtId="0" fontId="30" fillId="2" borderId="0" xfId="0" applyFont="1" applyFill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3" fontId="30" fillId="2" borderId="12" xfId="0" applyNumberFormat="1" applyFont="1" applyFill="1" applyBorder="1" applyAlignment="1" applyProtection="1">
      <alignment vertical="center" wrapText="1"/>
      <protection locked="0"/>
    </xf>
    <xf numFmtId="3" fontId="30" fillId="2" borderId="12" xfId="0" applyNumberFormat="1" applyFont="1" applyFill="1" applyBorder="1" applyAlignment="1">
      <alignment vertical="center" wrapText="1"/>
    </xf>
    <xf numFmtId="0" fontId="33" fillId="2" borderId="0" xfId="53" applyFont="1" applyFill="1" applyProtection="1">
      <protection locked="0"/>
    </xf>
    <xf numFmtId="0" fontId="34" fillId="2" borderId="1" xfId="53" applyFont="1" applyFill="1" applyBorder="1" applyAlignment="1" applyProtection="1">
      <alignment horizontal="center" vertical="center"/>
      <protection locked="0"/>
    </xf>
    <xf numFmtId="0" fontId="34" fillId="2" borderId="8" xfId="53" applyFont="1" applyFill="1" applyBorder="1" applyAlignment="1" applyProtection="1">
      <alignment wrapText="1"/>
      <protection locked="0"/>
    </xf>
    <xf numFmtId="3" fontId="34" fillId="2" borderId="8" xfId="35" applyNumberFormat="1" applyFont="1" applyFill="1" applyBorder="1" applyAlignment="1" applyProtection="1">
      <alignment horizontal="center"/>
      <protection locked="0"/>
    </xf>
    <xf numFmtId="3" fontId="34" fillId="2" borderId="10" xfId="35" applyNumberFormat="1" applyFont="1" applyFill="1" applyBorder="1" applyAlignment="1" applyProtection="1">
      <alignment horizontal="center"/>
      <protection locked="0"/>
    </xf>
    <xf numFmtId="3" fontId="34" fillId="2" borderId="10" xfId="35" applyNumberFormat="1" applyFont="1" applyFill="1" applyBorder="1" applyAlignment="1" applyProtection="1">
      <alignment horizontal="center"/>
    </xf>
    <xf numFmtId="0" fontId="35" fillId="2" borderId="11" xfId="53" applyFont="1" applyFill="1" applyBorder="1" applyAlignment="1" applyProtection="1">
      <alignment horizontal="centerContinuous"/>
      <protection locked="0"/>
    </xf>
    <xf numFmtId="0" fontId="35" fillId="2" borderId="13" xfId="53" applyFont="1" applyFill="1" applyBorder="1" applyAlignment="1">
      <alignment horizontal="left" wrapText="1"/>
    </xf>
    <xf numFmtId="3" fontId="29" fillId="2" borderId="12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>
      <alignment vertical="top" wrapText="1"/>
    </xf>
    <xf numFmtId="3" fontId="9" fillId="2" borderId="3" xfId="0" applyNumberFormat="1" applyFont="1" applyFill="1" applyBorder="1" applyAlignment="1">
      <alignment vertical="top" wrapText="1"/>
    </xf>
    <xf numFmtId="3" fontId="9" fillId="0" borderId="14" xfId="0" applyNumberFormat="1" applyFont="1" applyBorder="1" applyAlignment="1">
      <alignment horizontal="center" vertical="top" wrapText="1"/>
    </xf>
    <xf numFmtId="0" fontId="27" fillId="2" borderId="0" xfId="53" applyFont="1" applyFill="1" applyAlignment="1" applyProtection="1">
      <alignment horizontal="center"/>
      <protection locked="0"/>
    </xf>
    <xf numFmtId="37" fontId="2" fillId="5" borderId="13" xfId="53" applyNumberFormat="1" applyFont="1" applyFill="1" applyBorder="1" applyAlignment="1">
      <alignment horizontal="center" vertical="center" wrapText="1"/>
    </xf>
    <xf numFmtId="37" fontId="2" fillId="5" borderId="9" xfId="53" applyNumberFormat="1" applyFont="1" applyFill="1" applyBorder="1" applyAlignment="1">
      <alignment horizontal="center" vertical="center" wrapText="1"/>
    </xf>
    <xf numFmtId="37" fontId="2" fillId="5" borderId="9" xfId="53" applyNumberFormat="1" applyFont="1" applyFill="1" applyBorder="1" applyAlignment="1">
      <alignment horizontal="center" vertical="center"/>
    </xf>
    <xf numFmtId="37" fontId="2" fillId="5" borderId="9" xfId="53" applyNumberFormat="1" applyFont="1" applyFill="1" applyBorder="1" applyAlignment="1">
      <alignment horizontal="center" wrapText="1"/>
    </xf>
    <xf numFmtId="0" fontId="0" fillId="2" borderId="0" xfId="53" applyFill="1" applyProtection="1">
      <protection locked="0"/>
    </xf>
    <xf numFmtId="0" fontId="35" fillId="2" borderId="3" xfId="53" applyFont="1" applyFill="1" applyBorder="1" applyAlignment="1">
      <alignment horizontal="left" vertical="center" wrapText="1"/>
    </xf>
    <xf numFmtId="0" fontId="35" fillId="2" borderId="4" xfId="53" applyFont="1" applyFill="1" applyBorder="1" applyAlignment="1">
      <alignment horizontal="left" vertical="center" wrapText="1"/>
    </xf>
    <xf numFmtId="3" fontId="29" fillId="2" borderId="12" xfId="0" applyNumberFormat="1" applyFont="1" applyFill="1" applyBorder="1" applyAlignment="1" applyProtection="1">
      <alignment vertical="center" wrapText="1"/>
      <protection locked="0"/>
    </xf>
    <xf numFmtId="0" fontId="34" fillId="2" borderId="0" xfId="53" applyFont="1" applyFill="1" applyAlignment="1">
      <alignment horizontal="center" vertical="center"/>
    </xf>
    <xf numFmtId="0" fontId="35" fillId="2" borderId="0" xfId="53" applyFont="1" applyFill="1" applyAlignment="1">
      <alignment horizontal="left" vertical="center" wrapText="1"/>
    </xf>
    <xf numFmtId="0" fontId="35" fillId="2" borderId="6" xfId="53" applyFont="1" applyFill="1" applyBorder="1" applyAlignment="1">
      <alignment horizontal="left" vertical="center" wrapText="1"/>
    </xf>
    <xf numFmtId="0" fontId="35" fillId="2" borderId="0" xfId="53" applyFont="1" applyFill="1" applyAlignment="1">
      <alignment horizontal="left"/>
    </xf>
    <xf numFmtId="0" fontId="34" fillId="2" borderId="1" xfId="53" applyFont="1" applyFill="1" applyBorder="1" applyAlignment="1">
      <alignment horizontal="center" vertical="center"/>
    </xf>
    <xf numFmtId="0" fontId="34" fillId="2" borderId="8" xfId="53" applyFont="1" applyFill="1" applyBorder="1" applyAlignment="1">
      <alignment wrapText="1"/>
    </xf>
    <xf numFmtId="0" fontId="13" fillId="2" borderId="0" xfId="53" applyFont="1" applyFill="1" applyProtection="1">
      <protection locked="0"/>
    </xf>
    <xf numFmtId="0" fontId="35" fillId="2" borderId="11" xfId="53" applyFont="1" applyFill="1" applyBorder="1" applyAlignment="1">
      <alignment horizontal="centerContinuous"/>
    </xf>
    <xf numFmtId="0" fontId="35" fillId="2" borderId="13" xfId="53" applyFont="1" applyFill="1" applyBorder="1" applyAlignment="1">
      <alignment horizontal="left" wrapText="1" indent="1"/>
    </xf>
    <xf numFmtId="0" fontId="8" fillId="2" borderId="3" xfId="0" applyFont="1" applyFill="1" applyBorder="1" applyAlignment="1">
      <alignment vertical="top" wrapText="1"/>
    </xf>
    <xf numFmtId="0" fontId="36" fillId="0" borderId="0" xfId="0" applyFont="1" applyFill="1" applyAlignment="1" applyProtection="1">
      <alignment horizontal="left" vertical="top" wrapText="1"/>
    </xf>
    <xf numFmtId="37" fontId="2" fillId="3" borderId="14" xfId="53" applyNumberFormat="1" applyFont="1" applyFill="1" applyBorder="1" applyAlignment="1">
      <alignment horizontal="center" vertical="center" wrapText="1"/>
    </xf>
    <xf numFmtId="37" fontId="2" fillId="3" borderId="14" xfId="53" applyNumberFormat="1" applyFont="1" applyFill="1" applyBorder="1" applyAlignment="1">
      <alignment horizontal="center" vertical="center"/>
    </xf>
    <xf numFmtId="0" fontId="32" fillId="2" borderId="2" xfId="53" applyFont="1" applyFill="1" applyBorder="1" applyAlignment="1" applyProtection="1">
      <alignment horizontal="center"/>
      <protection locked="0"/>
    </xf>
    <xf numFmtId="3" fontId="30" fillId="2" borderId="5" xfId="0" applyNumberFormat="1" applyFont="1" applyFill="1" applyBorder="1" applyAlignment="1">
      <alignment vertical="center" wrapText="1"/>
    </xf>
    <xf numFmtId="3" fontId="34" fillId="2" borderId="7" xfId="35" applyNumberFormat="1" applyFont="1" applyFill="1" applyBorder="1" applyAlignment="1" applyProtection="1">
      <alignment horizontal="center"/>
    </xf>
    <xf numFmtId="3" fontId="29" fillId="2" borderId="2" xfId="0" applyNumberFormat="1" applyFont="1" applyFill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center" vertical="top" wrapText="1"/>
    </xf>
    <xf numFmtId="3" fontId="29" fillId="2" borderId="7" xfId="0" applyNumberFormat="1" applyFont="1" applyFill="1" applyBorder="1" applyAlignment="1">
      <alignment horizontal="right" vertical="center" wrapText="1"/>
    </xf>
    <xf numFmtId="37" fontId="2" fillId="5" borderId="14" xfId="53" applyNumberFormat="1" applyFont="1" applyFill="1" applyBorder="1" applyAlignment="1">
      <alignment horizontal="center" vertical="center" wrapText="1"/>
    </xf>
    <xf numFmtId="37" fontId="2" fillId="5" borderId="14" xfId="53" applyNumberFormat="1" applyFont="1" applyFill="1" applyBorder="1" applyAlignment="1">
      <alignment horizontal="center" vertical="center"/>
    </xf>
    <xf numFmtId="3" fontId="29" fillId="2" borderId="2" xfId="0" applyNumberFormat="1" applyFont="1" applyFill="1" applyBorder="1" applyAlignment="1" applyProtection="1">
      <alignment vertical="center" wrapText="1"/>
      <protection locked="0"/>
    </xf>
    <xf numFmtId="3" fontId="29" fillId="2" borderId="5" xfId="0" applyNumberFormat="1" applyFont="1" applyFill="1" applyBorder="1" applyAlignment="1" applyProtection="1">
      <alignment vertical="center" wrapText="1"/>
      <protection locked="0"/>
    </xf>
    <xf numFmtId="3" fontId="35" fillId="2" borderId="2" xfId="53" applyNumberFormat="1" applyFont="1" applyFill="1" applyBorder="1" applyAlignment="1">
      <alignment horizontal="right"/>
    </xf>
    <xf numFmtId="3" fontId="35" fillId="2" borderId="7" xfId="53" applyNumberFormat="1" applyFont="1" applyFill="1" applyBorder="1" applyAlignment="1">
      <alignment horizontal="right"/>
    </xf>
    <xf numFmtId="0" fontId="37" fillId="2" borderId="0" xfId="0" applyFont="1" applyFill="1"/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7" fillId="2" borderId="0" xfId="0" applyFont="1" applyFill="1" applyProtection="1">
      <protection locked="0"/>
    </xf>
    <xf numFmtId="0" fontId="38" fillId="2" borderId="1" xfId="0" applyFont="1" applyFill="1" applyBorder="1" applyAlignment="1" applyProtection="1">
      <alignment horizontal="center"/>
      <protection locked="0"/>
    </xf>
    <xf numFmtId="0" fontId="38" fillId="2" borderId="0" xfId="0" applyFont="1" applyFill="1" applyAlignment="1" applyProtection="1">
      <alignment vertical="center"/>
      <protection locked="0"/>
    </xf>
    <xf numFmtId="0" fontId="39" fillId="3" borderId="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3" fontId="39" fillId="3" borderId="5" xfId="0" applyNumberFormat="1" applyFont="1" applyFill="1" applyBorder="1" applyAlignment="1">
      <alignment horizontal="center" vertical="center"/>
    </xf>
    <xf numFmtId="3" fontId="39" fillId="3" borderId="0" xfId="0" applyNumberFormat="1" applyFont="1" applyFill="1" applyAlignment="1">
      <alignment horizontal="center" vertical="center"/>
    </xf>
    <xf numFmtId="3" fontId="39" fillId="3" borderId="6" xfId="0" applyNumberFormat="1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3" fontId="39" fillId="3" borderId="7" xfId="0" applyNumberFormat="1" applyFont="1" applyFill="1" applyBorder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3" fontId="39" fillId="3" borderId="8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/>
    </xf>
    <xf numFmtId="0" fontId="40" fillId="2" borderId="0" xfId="0" applyFont="1" applyFill="1" applyAlignment="1">
      <alignment horizontal="center"/>
    </xf>
    <xf numFmtId="3" fontId="40" fillId="2" borderId="1" xfId="0" applyNumberFormat="1" applyFont="1" applyFill="1" applyBorder="1" applyAlignment="1">
      <alignment horizontal="center"/>
    </xf>
    <xf numFmtId="3" fontId="40" fillId="2" borderId="0" xfId="0" applyNumberFormat="1" applyFont="1" applyFill="1" applyAlignment="1">
      <alignment horizontal="center"/>
    </xf>
    <xf numFmtId="3" fontId="41" fillId="3" borderId="14" xfId="0" applyNumberFormat="1" applyFont="1" applyFill="1" applyBorder="1" applyProtection="1">
      <protection locked="0"/>
    </xf>
    <xf numFmtId="3" fontId="41" fillId="2" borderId="12" xfId="0" applyNumberFormat="1" applyFont="1" applyFill="1" applyBorder="1" applyProtection="1">
      <protection locked="0"/>
    </xf>
    <xf numFmtId="3" fontId="41" fillId="3" borderId="13" xfId="0" applyNumberFormat="1" applyFont="1" applyFill="1" applyBorder="1" applyProtection="1">
      <protection locked="0"/>
    </xf>
    <xf numFmtId="3" fontId="37" fillId="2" borderId="0" xfId="0" applyNumberFormat="1" applyFont="1" applyFill="1" applyProtection="1">
      <protection locked="0"/>
    </xf>
    <xf numFmtId="3" fontId="41" fillId="3" borderId="7" xfId="0" applyNumberFormat="1" applyFont="1" applyFill="1" applyBorder="1" applyProtection="1">
      <protection locked="0"/>
    </xf>
    <xf numFmtId="3" fontId="37" fillId="2" borderId="12" xfId="0" applyNumberFormat="1" applyFont="1" applyFill="1" applyBorder="1" applyProtection="1">
      <protection locked="0"/>
    </xf>
    <xf numFmtId="3" fontId="41" fillId="3" borderId="9" xfId="0" applyNumberFormat="1" applyFont="1" applyFill="1" applyBorder="1" applyProtection="1">
      <protection locked="0"/>
    </xf>
    <xf numFmtId="3" fontId="41" fillId="2" borderId="9" xfId="0" applyNumberFormat="1" applyFont="1" applyFill="1" applyBorder="1"/>
    <xf numFmtId="3" fontId="37" fillId="2" borderId="9" xfId="0" applyNumberFormat="1" applyFont="1" applyFill="1" applyBorder="1"/>
    <xf numFmtId="3" fontId="37" fillId="2" borderId="9" xfId="0" applyNumberFormat="1" applyFont="1" applyFill="1" applyBorder="1" applyAlignment="1" applyProtection="1">
      <alignment horizontal="left"/>
      <protection locked="0"/>
    </xf>
    <xf numFmtId="3" fontId="37" fillId="2" borderId="9" xfId="0" applyNumberFormat="1" applyFont="1" applyFill="1" applyBorder="1" applyProtection="1">
      <protection locked="0"/>
    </xf>
    <xf numFmtId="3" fontId="41" fillId="2" borderId="0" xfId="0" applyNumberFormat="1" applyFont="1" applyFill="1"/>
    <xf numFmtId="0" fontId="37" fillId="2" borderId="0" xfId="0" applyFont="1" applyFill="1" applyAlignment="1" applyProtection="1">
      <alignment vertical="center"/>
      <protection locked="0"/>
    </xf>
    <xf numFmtId="3" fontId="37" fillId="2" borderId="0" xfId="0" applyNumberFormat="1" applyFont="1" applyFill="1" applyAlignment="1" applyProtection="1">
      <alignment vertical="center"/>
      <protection locked="0"/>
    </xf>
    <xf numFmtId="3" fontId="37" fillId="2" borderId="9" xfId="0" applyNumberFormat="1" applyFont="1" applyFill="1" applyBorder="1" applyAlignment="1" applyProtection="1">
      <alignment horizontal="left" vertical="center" wrapText="1"/>
      <protection locked="0"/>
    </xf>
    <xf numFmtId="3" fontId="37" fillId="2" borderId="9" xfId="0" applyNumberFormat="1" applyFont="1" applyFill="1" applyBorder="1" applyAlignment="1" applyProtection="1">
      <alignment wrapText="1"/>
      <protection locked="0"/>
    </xf>
    <xf numFmtId="3" fontId="0" fillId="0" borderId="9" xfId="0" applyNumberFormat="1" applyBorder="1" applyProtection="1">
      <protection locked="0"/>
    </xf>
    <xf numFmtId="3" fontId="37" fillId="2" borderId="9" xfId="0" applyNumberFormat="1" applyFont="1" applyFill="1" applyBorder="1" applyAlignment="1" applyProtection="1">
      <alignment horizontal="left" wrapText="1"/>
      <protection locked="0"/>
    </xf>
    <xf numFmtId="3" fontId="37" fillId="2" borderId="9" xfId="0" applyNumberFormat="1" applyFont="1" applyFill="1" applyBorder="1" applyAlignment="1" applyProtection="1">
      <alignment vertical="center" wrapText="1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3" fontId="41" fillId="3" borderId="9" xfId="0" applyNumberFormat="1" applyFont="1" applyFill="1" applyBorder="1" applyAlignment="1">
      <alignment vertical="center"/>
    </xf>
    <xf numFmtId="3" fontId="37" fillId="0" borderId="0" xfId="0" applyNumberFormat="1" applyFont="1"/>
    <xf numFmtId="3" fontId="41" fillId="2" borderId="0" xfId="0" applyNumberFormat="1" applyFont="1" applyFill="1" applyAlignment="1">
      <alignment horizontal="center"/>
    </xf>
    <xf numFmtId="3" fontId="37" fillId="2" borderId="9" xfId="0" applyNumberFormat="1" applyFont="1" applyFill="1" applyBorder="1" applyAlignment="1" applyProtection="1">
      <alignment horizontal="left" vertical="top" wrapText="1"/>
      <protection locked="0"/>
    </xf>
    <xf numFmtId="3" fontId="37" fillId="2" borderId="0" xfId="0" applyNumberFormat="1" applyFont="1" applyFill="1" applyAlignment="1" applyProtection="1">
      <alignment horizontal="left" wrapText="1" indent="3"/>
      <protection locked="0"/>
    </xf>
    <xf numFmtId="4" fontId="37" fillId="2" borderId="0" xfId="0" applyNumberFormat="1" applyFont="1" applyFill="1" applyProtection="1">
      <protection locked="0"/>
    </xf>
    <xf numFmtId="0" fontId="37" fillId="0" borderId="0" xfId="0" applyFont="1" applyProtection="1">
      <protection locked="0"/>
    </xf>
    <xf numFmtId="3" fontId="37" fillId="2" borderId="0" xfId="0" applyNumberFormat="1" applyFont="1" applyFill="1"/>
    <xf numFmtId="0" fontId="38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0" fillId="2" borderId="0" xfId="0" applyNumberFormat="1" applyFill="1" applyProtection="1">
      <protection locked="0"/>
    </xf>
    <xf numFmtId="0" fontId="41" fillId="2" borderId="0" xfId="0" applyFont="1" applyFill="1"/>
    <xf numFmtId="0" fontId="42" fillId="3" borderId="15" xfId="0" applyFont="1" applyFill="1" applyBorder="1" applyAlignment="1">
      <alignment horizontal="center"/>
    </xf>
    <xf numFmtId="0" fontId="42" fillId="3" borderId="2" xfId="0" applyFont="1" applyFill="1" applyBorder="1" applyAlignment="1">
      <alignment horizontal="center"/>
    </xf>
    <xf numFmtId="0" fontId="42" fillId="3" borderId="9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left" vertic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0" fontId="43" fillId="2" borderId="14" xfId="0" applyFont="1" applyFill="1" applyBorder="1" applyAlignment="1">
      <alignment horizontal="left" vertical="center" wrapText="1"/>
    </xf>
    <xf numFmtId="0" fontId="43" fillId="2" borderId="13" xfId="0" applyFont="1" applyFill="1" applyBorder="1" applyAlignment="1">
      <alignment horizontal="left" vertical="center" wrapText="1"/>
    </xf>
    <xf numFmtId="0" fontId="44" fillId="2" borderId="14" xfId="0" applyFont="1" applyFill="1" applyBorder="1" applyAlignment="1">
      <alignment horizontal="left" vertical="center"/>
    </xf>
    <xf numFmtId="0" fontId="44" fillId="2" borderId="13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center"/>
    </xf>
    <xf numFmtId="0" fontId="42" fillId="3" borderId="14" xfId="0" applyFont="1" applyFill="1" applyBorder="1" applyAlignment="1">
      <alignment horizontal="center"/>
    </xf>
    <xf numFmtId="0" fontId="42" fillId="3" borderId="11" xfId="0" applyFont="1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3" borderId="11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left" vertical="center"/>
    </xf>
    <xf numFmtId="3" fontId="44" fillId="2" borderId="9" xfId="0" applyNumberFormat="1" applyFont="1" applyFill="1" applyBorder="1" applyAlignment="1">
      <alignment horizontal="center"/>
    </xf>
    <xf numFmtId="0" fontId="45" fillId="2" borderId="14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0" fontId="45" fillId="2" borderId="13" xfId="0" applyFont="1" applyFill="1" applyBorder="1" applyAlignment="1">
      <alignment horizontal="left" vertical="center"/>
    </xf>
    <xf numFmtId="0" fontId="44" fillId="2" borderId="9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/>
    </xf>
    <xf numFmtId="0" fontId="43" fillId="2" borderId="9" xfId="0" applyFont="1" applyFill="1" applyBorder="1" applyAlignment="1">
      <alignment horizontal="center"/>
    </xf>
    <xf numFmtId="0" fontId="43" fillId="0" borderId="14" xfId="0" applyFont="1" applyBorder="1" applyAlignment="1">
      <alignment horizontal="left"/>
    </xf>
    <xf numFmtId="0" fontId="43" fillId="0" borderId="11" xfId="0" applyFont="1" applyBorder="1" applyAlignment="1">
      <alignment horizontal="left"/>
    </xf>
    <xf numFmtId="0" fontId="43" fillId="0" borderId="13" xfId="0" applyFont="1" applyBorder="1" applyAlignment="1">
      <alignment horizontal="left"/>
    </xf>
    <xf numFmtId="0" fontId="43" fillId="2" borderId="9" xfId="0" applyFont="1" applyFill="1" applyBorder="1" applyAlignment="1">
      <alignment horizontal="left"/>
    </xf>
    <xf numFmtId="0" fontId="44" fillId="2" borderId="14" xfId="0" applyFont="1" applyFill="1" applyBorder="1" applyAlignment="1">
      <alignment horizontal="left"/>
    </xf>
    <xf numFmtId="0" fontId="44" fillId="2" borderId="11" xfId="0" applyFont="1" applyFill="1" applyBorder="1" applyAlignment="1">
      <alignment horizontal="left"/>
    </xf>
    <xf numFmtId="0" fontId="44" fillId="2" borderId="13" xfId="0" applyFont="1" applyFill="1" applyBorder="1" applyAlignment="1">
      <alignment horizontal="left"/>
    </xf>
    <xf numFmtId="0" fontId="44" fillId="2" borderId="0" xfId="0" applyFont="1" applyFill="1" applyAlignment="1">
      <alignment horizontal="left" vertical="center"/>
    </xf>
    <xf numFmtId="0" fontId="42" fillId="2" borderId="0" xfId="0" applyFont="1" applyFill="1" applyAlignment="1">
      <alignment vertical="center"/>
    </xf>
    <xf numFmtId="0" fontId="43" fillId="2" borderId="0" xfId="0" applyFont="1" applyFill="1"/>
    <xf numFmtId="0" fontId="39" fillId="2" borderId="0" xfId="0" applyFont="1" applyFill="1" applyAlignment="1">
      <alignment horizontal="center"/>
    </xf>
    <xf numFmtId="0" fontId="39" fillId="2" borderId="0" xfId="0" applyFont="1" applyFill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37" fillId="2" borderId="5" xfId="0" applyFont="1" applyFill="1" applyBorder="1" applyAlignment="1">
      <alignment horizontal="left" wrapText="1"/>
    </xf>
    <xf numFmtId="0" fontId="37" fillId="2" borderId="0" xfId="0" applyFont="1" applyFill="1" applyAlignment="1">
      <alignment horizontal="left" wrapText="1"/>
    </xf>
    <xf numFmtId="0" fontId="37" fillId="2" borderId="6" xfId="0" applyFont="1" applyFill="1" applyBorder="1" applyAlignment="1">
      <alignment horizontal="left" wrapText="1"/>
    </xf>
    <xf numFmtId="0" fontId="37" fillId="2" borderId="5" xfId="0" applyFont="1" applyFill="1" applyBorder="1"/>
    <xf numFmtId="0" fontId="4" fillId="0" borderId="0" xfId="0" applyFont="1" applyAlignment="1">
      <alignment horizontal="left" vertical="center" indent="5"/>
    </xf>
    <xf numFmtId="176" fontId="0" fillId="2" borderId="0" xfId="6" applyFont="1" applyFill="1" applyBorder="1"/>
    <xf numFmtId="0" fontId="37" fillId="2" borderId="6" xfId="0" applyFont="1" applyFill="1" applyBorder="1"/>
    <xf numFmtId="180" fontId="0" fillId="2" borderId="0" xfId="6" applyNumberFormat="1" applyFont="1" applyFill="1" applyBorder="1"/>
    <xf numFmtId="176" fontId="13" fillId="2" borderId="0" xfId="6" applyFont="1" applyFill="1" applyBorder="1"/>
    <xf numFmtId="0" fontId="30" fillId="6" borderId="0" xfId="0" applyFont="1" applyFill="1" applyAlignment="1">
      <alignment vertical="center"/>
    </xf>
    <xf numFmtId="180" fontId="37" fillId="2" borderId="0" xfId="0" applyNumberFormat="1" applyFont="1" applyFill="1"/>
    <xf numFmtId="0" fontId="37" fillId="2" borderId="7" xfId="0" applyFont="1" applyFill="1" applyBorder="1"/>
    <xf numFmtId="0" fontId="37" fillId="2" borderId="1" xfId="0" applyFont="1" applyFill="1" applyBorder="1"/>
    <xf numFmtId="180" fontId="37" fillId="2" borderId="1" xfId="0" applyNumberFormat="1" applyFont="1" applyFill="1" applyBorder="1"/>
    <xf numFmtId="0" fontId="37" fillId="2" borderId="8" xfId="0" applyFont="1" applyFill="1" applyBorder="1"/>
    <xf numFmtId="0" fontId="46" fillId="2" borderId="3" xfId="0" applyFont="1" applyFill="1" applyBorder="1" applyAlignment="1">
      <alignment horizontal="left" vertical="top"/>
    </xf>
    <xf numFmtId="0" fontId="47" fillId="2" borderId="0" xfId="0" applyFont="1" applyFill="1"/>
    <xf numFmtId="0" fontId="47" fillId="0" borderId="0" xfId="0" applyFont="1"/>
    <xf numFmtId="0" fontId="48" fillId="2" borderId="0" xfId="0" applyFont="1" applyFill="1"/>
    <xf numFmtId="0" fontId="49" fillId="2" borderId="0" xfId="0" applyFont="1" applyFill="1" applyAlignment="1">
      <alignment horizontal="left" wrapText="1"/>
    </xf>
    <xf numFmtId="0" fontId="50" fillId="2" borderId="0" xfId="0" applyFont="1" applyFill="1" applyAlignment="1">
      <alignment horizontal="left" wrapText="1"/>
    </xf>
    <xf numFmtId="0" fontId="51" fillId="2" borderId="0" xfId="0" applyFont="1" applyFill="1" applyAlignment="1">
      <alignment horizontal="left" wrapText="1"/>
    </xf>
    <xf numFmtId="0" fontId="52" fillId="2" borderId="0" xfId="0" applyFont="1" applyFill="1"/>
    <xf numFmtId="0" fontId="50" fillId="2" borderId="0" xfId="0" applyFont="1" applyFill="1"/>
    <xf numFmtId="0" fontId="37" fillId="2" borderId="0" xfId="0" applyFont="1" applyFill="1" applyAlignment="1">
      <alignment vertical="top"/>
    </xf>
    <xf numFmtId="0" fontId="38" fillId="2" borderId="1" xfId="0" applyFont="1" applyFill="1" applyBorder="1" applyAlignment="1">
      <alignment horizontal="center"/>
    </xf>
    <xf numFmtId="0" fontId="39" fillId="3" borderId="2" xfId="51" applyFont="1" applyFill="1" applyBorder="1" applyAlignment="1">
      <alignment horizontal="center"/>
    </xf>
    <xf numFmtId="0" fontId="39" fillId="3" borderId="3" xfId="51" applyFont="1" applyFill="1" applyBorder="1" applyAlignment="1">
      <alignment horizontal="center"/>
    </xf>
    <xf numFmtId="0" fontId="39" fillId="3" borderId="5" xfId="51" applyFont="1" applyFill="1" applyBorder="1" applyAlignment="1">
      <alignment horizontal="center"/>
    </xf>
    <xf numFmtId="0" fontId="39" fillId="3" borderId="0" xfId="51" applyFont="1" applyFill="1" applyAlignment="1">
      <alignment horizontal="center"/>
    </xf>
    <xf numFmtId="0" fontId="39" fillId="3" borderId="7" xfId="51" applyFont="1" applyFill="1" applyBorder="1" applyAlignment="1">
      <alignment horizontal="center"/>
    </xf>
    <xf numFmtId="0" fontId="39" fillId="3" borderId="1" xfId="51" applyFont="1" applyFill="1" applyBorder="1" applyAlignment="1">
      <alignment horizontal="center"/>
    </xf>
    <xf numFmtId="0" fontId="39" fillId="0" borderId="0" xfId="51" applyFont="1" applyAlignment="1">
      <alignment horizontal="centerContinuous"/>
    </xf>
    <xf numFmtId="0" fontId="53" fillId="0" borderId="0" xfId="0" applyFont="1" applyAlignment="1">
      <alignment horizontal="centerContinuous"/>
    </xf>
    <xf numFmtId="0" fontId="39" fillId="0" borderId="0" xfId="51" applyFont="1" applyAlignment="1">
      <alignment horizontal="center" vertical="top"/>
    </xf>
    <xf numFmtId="0" fontId="54" fillId="2" borderId="0" xfId="0" applyFont="1" applyFill="1" applyAlignment="1">
      <alignment vertical="center"/>
    </xf>
    <xf numFmtId="0" fontId="39" fillId="3" borderId="14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1" xfId="51" applyFont="1" applyFill="1" applyBorder="1" applyAlignment="1">
      <alignment horizontal="center" vertical="center"/>
    </xf>
    <xf numFmtId="181" fontId="39" fillId="3" borderId="11" xfId="8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vertical="top"/>
    </xf>
    <xf numFmtId="0" fontId="37" fillId="2" borderId="5" xfId="0" applyFont="1" applyFill="1" applyBorder="1" applyAlignment="1">
      <alignment vertical="top"/>
    </xf>
    <xf numFmtId="0" fontId="42" fillId="2" borderId="0" xfId="51" applyFont="1" applyFill="1" applyAlignment="1">
      <alignment vertical="top"/>
    </xf>
    <xf numFmtId="0" fontId="55" fillId="2" borderId="0" xfId="51" applyFont="1" applyFill="1" applyAlignment="1">
      <alignment vertical="top"/>
    </xf>
    <xf numFmtId="0" fontId="42" fillId="2" borderId="5" xfId="51" applyFont="1" applyFill="1" applyBorder="1" applyAlignment="1">
      <alignment horizontal="left" vertical="top"/>
    </xf>
    <xf numFmtId="0" fontId="42" fillId="2" borderId="0" xfId="51" applyFont="1" applyFill="1" applyAlignment="1">
      <alignment horizontal="left" vertical="top"/>
    </xf>
    <xf numFmtId="3" fontId="42" fillId="2" borderId="0" xfId="51" applyNumberFormat="1" applyFont="1" applyFill="1" applyAlignment="1">
      <alignment vertical="top"/>
    </xf>
    <xf numFmtId="0" fontId="55" fillId="2" borderId="0" xfId="51" applyFont="1" applyFill="1" applyAlignment="1">
      <alignment horizontal="left" vertical="top" wrapText="1"/>
    </xf>
    <xf numFmtId="3" fontId="55" fillId="2" borderId="0" xfId="51" applyNumberFormat="1" applyFont="1" applyFill="1" applyAlignment="1" applyProtection="1">
      <alignment vertical="top"/>
      <protection locked="0"/>
    </xf>
    <xf numFmtId="0" fontId="55" fillId="2" borderId="0" xfId="51" applyFont="1" applyFill="1" applyAlignment="1">
      <alignment horizontal="left" vertical="top"/>
    </xf>
    <xf numFmtId="0" fontId="37" fillId="2" borderId="0" xfId="0" applyFont="1" applyFill="1" applyAlignment="1">
      <alignment horizontal="left" vertical="top"/>
    </xf>
    <xf numFmtId="0" fontId="49" fillId="2" borderId="0" xfId="0" applyFont="1" applyFill="1" applyAlignment="1">
      <alignment horizontal="left" vertical="top" wrapText="1"/>
    </xf>
    <xf numFmtId="0" fontId="37" fillId="2" borderId="5" xfId="0" applyFont="1" applyFill="1" applyBorder="1" applyAlignment="1">
      <alignment horizontal="left" vertical="top" wrapText="1"/>
    </xf>
    <xf numFmtId="3" fontId="42" fillId="2" borderId="0" xfId="51" applyNumberFormat="1" applyFont="1" applyFill="1" applyAlignment="1">
      <alignment horizontal="right" vertical="top" wrapText="1"/>
    </xf>
    <xf numFmtId="0" fontId="50" fillId="2" borderId="0" xfId="0" applyFont="1" applyFill="1" applyAlignment="1">
      <alignment horizontal="left" vertical="top" wrapText="1"/>
    </xf>
    <xf numFmtId="3" fontId="56" fillId="2" borderId="0" xfId="51" applyNumberFormat="1" applyFont="1" applyFill="1" applyAlignment="1">
      <alignment vertical="top"/>
    </xf>
    <xf numFmtId="3" fontId="55" fillId="2" borderId="0" xfId="51" applyNumberFormat="1" applyFont="1" applyFill="1" applyBorder="1" applyAlignment="1" applyProtection="1">
      <alignment vertical="top"/>
      <protection locked="0"/>
    </xf>
    <xf numFmtId="3" fontId="42" fillId="2" borderId="0" xfId="51" applyNumberFormat="1" applyFont="1" applyFill="1" applyBorder="1" applyAlignment="1">
      <alignment vertical="top"/>
    </xf>
    <xf numFmtId="3" fontId="57" fillId="2" borderId="0" xfId="51" applyNumberFormat="1" applyFont="1" applyFill="1" applyBorder="1" applyAlignment="1">
      <alignment vertical="top"/>
    </xf>
    <xf numFmtId="0" fontId="37" fillId="2" borderId="0" xfId="0" applyFont="1" applyFill="1" applyBorder="1"/>
    <xf numFmtId="3" fontId="55" fillId="2" borderId="0" xfId="51" applyNumberFormat="1" applyFont="1" applyFill="1" applyAlignment="1">
      <alignment vertical="top"/>
    </xf>
    <xf numFmtId="3" fontId="55" fillId="2" borderId="0" xfId="51" applyNumberFormat="1" applyFont="1" applyFill="1" applyBorder="1" applyAlignment="1">
      <alignment vertical="top"/>
    </xf>
    <xf numFmtId="3" fontId="7" fillId="2" borderId="0" xfId="51" applyNumberFormat="1" applyFont="1" applyFill="1" applyAlignment="1">
      <alignment vertical="top"/>
    </xf>
    <xf numFmtId="0" fontId="39" fillId="3" borderId="4" xfId="51" applyFont="1" applyFill="1" applyBorder="1" applyAlignment="1">
      <alignment horizontal="center"/>
    </xf>
    <xf numFmtId="0" fontId="58" fillId="2" borderId="0" xfId="51" applyFont="1" applyFill="1" applyAlignment="1">
      <alignment horizontal="center"/>
    </xf>
    <xf numFmtId="0" fontId="39" fillId="2" borderId="0" xfId="51" applyFont="1" applyFill="1"/>
    <xf numFmtId="0" fontId="39" fillId="3" borderId="6" xfId="51" applyFont="1" applyFill="1" applyBorder="1" applyAlignment="1">
      <alignment horizontal="center"/>
    </xf>
    <xf numFmtId="0" fontId="58" fillId="2" borderId="0" xfId="51" applyFont="1" applyFill="1"/>
    <xf numFmtId="0" fontId="39" fillId="3" borderId="8" xfId="51" applyFont="1" applyFill="1" applyBorder="1" applyAlignment="1">
      <alignment horizontal="center"/>
    </xf>
    <xf numFmtId="0" fontId="47" fillId="0" borderId="0" xfId="0" applyFont="1" applyAlignment="1">
      <alignment horizontal="centerContinuous"/>
    </xf>
    <xf numFmtId="0" fontId="53" fillId="3" borderId="13" xfId="0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37" fillId="2" borderId="6" xfId="0" applyFont="1" applyFill="1" applyBorder="1" applyAlignment="1">
      <alignment vertical="top"/>
    </xf>
    <xf numFmtId="0" fontId="60" fillId="2" borderId="6" xfId="0" applyFont="1" applyFill="1" applyBorder="1" applyAlignment="1">
      <alignment horizontal="left" vertical="top" wrapText="1"/>
    </xf>
    <xf numFmtId="0" fontId="60" fillId="2" borderId="0" xfId="0" applyFont="1" applyFill="1" applyAlignment="1">
      <alignment horizontal="left" vertical="top" wrapText="1"/>
    </xf>
    <xf numFmtId="0" fontId="37" fillId="2" borderId="6" xfId="0" applyFont="1" applyFill="1" applyBorder="1" applyAlignment="1">
      <alignment horizontal="left" vertical="top" wrapText="1"/>
    </xf>
    <xf numFmtId="0" fontId="37" fillId="2" borderId="0" xfId="0" applyFont="1" applyFill="1" applyAlignment="1">
      <alignment horizontal="left" vertical="top" wrapText="1"/>
    </xf>
    <xf numFmtId="0" fontId="42" fillId="2" borderId="0" xfId="51" applyFont="1" applyFill="1" applyAlignment="1">
      <alignment horizontal="left" vertical="top" wrapText="1"/>
    </xf>
    <xf numFmtId="0" fontId="57" fillId="2" borderId="0" xfId="51" applyFont="1" applyFill="1" applyAlignment="1">
      <alignment horizontal="left" vertical="top" wrapText="1"/>
    </xf>
    <xf numFmtId="0" fontId="42" fillId="2" borderId="5" xfId="51" applyFont="1" applyFill="1" applyBorder="1" applyAlignment="1">
      <alignment horizontal="left" vertical="top" wrapText="1"/>
    </xf>
    <xf numFmtId="3" fontId="56" fillId="2" borderId="0" xfId="51" applyNumberFormat="1" applyFont="1" applyFill="1" applyAlignment="1">
      <alignment horizontal="right" vertical="top" wrapText="1"/>
    </xf>
    <xf numFmtId="0" fontId="51" fillId="2" borderId="0" xfId="0" applyFont="1" applyFill="1" applyAlignment="1">
      <alignment horizontal="left" vertical="top" wrapText="1"/>
    </xf>
    <xf numFmtId="3" fontId="42" fillId="2" borderId="0" xfId="51" applyNumberFormat="1" applyFont="1" applyFill="1" applyAlignment="1" applyProtection="1">
      <alignment horizontal="right" vertical="top" wrapText="1"/>
      <protection locked="0"/>
    </xf>
    <xf numFmtId="0" fontId="57" fillId="2" borderId="7" xfId="51" applyFont="1" applyFill="1" applyBorder="1" applyAlignment="1">
      <alignment horizontal="left" vertical="top" wrapText="1"/>
    </xf>
    <xf numFmtId="3" fontId="57" fillId="2" borderId="0" xfId="51" applyNumberFormat="1" applyFont="1" applyFill="1" applyAlignment="1">
      <alignment horizontal="right" vertical="top" wrapText="1"/>
    </xf>
    <xf numFmtId="3" fontId="61" fillId="2" borderId="0" xfId="51" applyNumberFormat="1" applyFont="1" applyFill="1" applyAlignment="1">
      <alignment horizontal="right" vertical="top" wrapText="1"/>
    </xf>
    <xf numFmtId="0" fontId="46" fillId="2" borderId="3" xfId="0" applyFont="1" applyFill="1" applyBorder="1" applyAlignment="1">
      <alignment vertical="top"/>
    </xf>
    <xf numFmtId="0" fontId="62" fillId="2" borderId="6" xfId="0" applyFont="1" applyFill="1" applyBorder="1" applyAlignment="1">
      <alignment horizontal="left" vertical="top" wrapText="1"/>
    </xf>
    <xf numFmtId="0" fontId="62" fillId="2" borderId="0" xfId="0" applyFont="1" applyFill="1" applyAlignment="1">
      <alignment horizontal="left" vertical="top" wrapText="1"/>
    </xf>
    <xf numFmtId="0" fontId="62" fillId="2" borderId="8" xfId="0" applyFont="1" applyFill="1" applyBorder="1" applyAlignment="1">
      <alignment horizontal="left" vertical="top" wrapText="1"/>
    </xf>
    <xf numFmtId="0" fontId="46" fillId="2" borderId="0" xfId="0" applyFont="1" applyFill="1" applyAlignment="1">
      <alignment vertical="top"/>
    </xf>
    <xf numFmtId="3" fontId="46" fillId="2" borderId="0" xfId="0" applyNumberFormat="1" applyFont="1" applyFill="1" applyAlignment="1">
      <alignment vertical="top"/>
    </xf>
    <xf numFmtId="0" fontId="23" fillId="2" borderId="1" xfId="0" applyFont="1" applyFill="1" applyBorder="1" applyAlignment="1">
      <alignment horizontal="center"/>
    </xf>
    <xf numFmtId="0" fontId="39" fillId="3" borderId="2" xfId="0" applyFont="1" applyFill="1" applyBorder="1" applyAlignment="1">
      <alignment horizontal="center"/>
    </xf>
    <xf numFmtId="0" fontId="39" fillId="3" borderId="3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42" fillId="0" borderId="0" xfId="5" applyNumberFormat="1" applyFont="1" applyAlignment="1">
      <alignment horizontal="centerContinuous" vertical="center"/>
    </xf>
    <xf numFmtId="181" fontId="42" fillId="3" borderId="2" xfId="8" applyNumberFormat="1" applyFont="1" applyFill="1" applyBorder="1" applyAlignment="1">
      <alignment horizontal="center" vertical="center" wrapText="1"/>
    </xf>
    <xf numFmtId="0" fontId="39" fillId="3" borderId="3" xfId="51" applyFont="1" applyFill="1" applyBorder="1" applyAlignment="1">
      <alignment horizontal="center" vertical="center"/>
    </xf>
    <xf numFmtId="181" fontId="63" fillId="3" borderId="9" xfId="8" applyNumberFormat="1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vertical="center"/>
    </xf>
    <xf numFmtId="0" fontId="42" fillId="2" borderId="3" xfId="0" applyFont="1" applyFill="1" applyBorder="1" applyAlignment="1">
      <alignment vertical="center"/>
    </xf>
    <xf numFmtId="3" fontId="41" fillId="2" borderId="15" xfId="0" applyNumberFormat="1" applyFont="1" applyFill="1" applyBorder="1" applyAlignment="1">
      <alignment horizontal="right" vertical="center"/>
    </xf>
    <xf numFmtId="3" fontId="41" fillId="2" borderId="15" xfId="0" applyNumberFormat="1" applyFont="1" applyFill="1" applyBorder="1" applyAlignment="1" applyProtection="1">
      <alignment horizontal="right" vertical="center"/>
      <protection locked="0"/>
    </xf>
    <xf numFmtId="0" fontId="41" fillId="0" borderId="22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4" xfId="0" applyFont="1" applyBorder="1" applyAlignment="1">
      <alignment horizontal="left" vertical="center" wrapText="1"/>
    </xf>
    <xf numFmtId="3" fontId="41" fillId="0" borderId="25" xfId="0" applyNumberFormat="1" applyFont="1" applyBorder="1" applyAlignment="1" applyProtection="1">
      <alignment horizontal="right" vertical="center"/>
      <protection locked="0"/>
    </xf>
    <xf numFmtId="0" fontId="37" fillId="2" borderId="26" xfId="0" applyFont="1" applyFill="1" applyBorder="1" applyAlignment="1">
      <alignment vertical="center"/>
    </xf>
    <xf numFmtId="0" fontId="55" fillId="0" borderId="27" xfId="0" applyFont="1" applyBorder="1" applyAlignment="1">
      <alignment horizontal="left" vertical="center" wrapText="1"/>
    </xf>
    <xf numFmtId="0" fontId="55" fillId="0" borderId="28" xfId="0" applyFont="1" applyBorder="1" applyAlignment="1">
      <alignment horizontal="left" vertical="center" wrapText="1"/>
    </xf>
    <xf numFmtId="3" fontId="37" fillId="0" borderId="25" xfId="0" applyNumberFormat="1" applyFont="1" applyBorder="1" applyAlignment="1" applyProtection="1">
      <alignment horizontal="right" vertical="center"/>
      <protection locked="0"/>
    </xf>
    <xf numFmtId="3" fontId="37" fillId="0" borderId="25" xfId="0" applyNumberFormat="1" applyFont="1" applyBorder="1" applyAlignment="1">
      <alignment horizontal="right" vertical="center"/>
    </xf>
    <xf numFmtId="0" fontId="37" fillId="2" borderId="29" xfId="0" applyFont="1" applyFill="1" applyBorder="1" applyAlignment="1">
      <alignment vertical="center"/>
    </xf>
    <xf numFmtId="0" fontId="55" fillId="0" borderId="30" xfId="0" applyFont="1" applyBorder="1" applyAlignment="1">
      <alignment horizontal="left" vertical="center" wrapText="1"/>
    </xf>
    <xf numFmtId="0" fontId="55" fillId="0" borderId="31" xfId="0" applyFont="1" applyBorder="1" applyAlignment="1">
      <alignment horizontal="left" vertical="center" wrapText="1"/>
    </xf>
    <xf numFmtId="3" fontId="37" fillId="0" borderId="32" xfId="0" applyNumberFormat="1" applyFont="1" applyBorder="1" applyAlignment="1" applyProtection="1">
      <alignment horizontal="right" vertical="center"/>
      <protection locked="0"/>
    </xf>
    <xf numFmtId="3" fontId="37" fillId="0" borderId="32" xfId="0" applyNumberFormat="1" applyFont="1" applyBorder="1" applyAlignment="1">
      <alignment horizontal="right" vertical="center"/>
    </xf>
    <xf numFmtId="0" fontId="41" fillId="2" borderId="33" xfId="0" applyFont="1" applyFill="1" applyBorder="1" applyAlignment="1">
      <alignment vertical="center"/>
    </xf>
    <xf numFmtId="0" fontId="41" fillId="0" borderId="34" xfId="0" applyFont="1" applyBorder="1" applyAlignment="1">
      <alignment horizontal="left" vertical="center" wrapText="1"/>
    </xf>
    <xf numFmtId="0" fontId="42" fillId="0" borderId="34" xfId="0" applyFont="1" applyBorder="1" applyAlignment="1">
      <alignment vertical="center"/>
    </xf>
    <xf numFmtId="0" fontId="41" fillId="0" borderId="33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3" fontId="41" fillId="0" borderId="32" xfId="0" applyNumberFormat="1" applyFont="1" applyBorder="1" applyAlignment="1">
      <alignment horizontal="right" vertical="center"/>
    </xf>
    <xf numFmtId="0" fontId="37" fillId="2" borderId="33" xfId="0" applyFont="1" applyFill="1" applyBorder="1" applyAlignment="1">
      <alignment vertical="center"/>
    </xf>
    <xf numFmtId="0" fontId="55" fillId="0" borderId="36" xfId="0" applyFont="1" applyBorder="1" applyAlignment="1">
      <alignment horizontal="left" vertical="center" wrapText="1"/>
    </xf>
    <xf numFmtId="0" fontId="55" fillId="0" borderId="37" xfId="0" applyFont="1" applyBorder="1" applyAlignment="1">
      <alignment horizontal="left" vertical="center" wrapText="1"/>
    </xf>
    <xf numFmtId="0" fontId="37" fillId="2" borderId="38" xfId="0" applyFont="1" applyFill="1" applyBorder="1" applyAlignment="1">
      <alignment vertical="center"/>
    </xf>
    <xf numFmtId="0" fontId="55" fillId="0" borderId="39" xfId="0" applyFont="1" applyBorder="1" applyAlignment="1">
      <alignment horizontal="left" vertical="center" wrapText="1"/>
    </xf>
    <xf numFmtId="0" fontId="55" fillId="0" borderId="40" xfId="0" applyFont="1" applyBorder="1" applyAlignment="1">
      <alignment horizontal="left" vertical="center" wrapText="1"/>
    </xf>
    <xf numFmtId="0" fontId="41" fillId="2" borderId="29" xfId="0" applyFont="1" applyFill="1" applyBorder="1" applyAlignment="1">
      <alignment vertical="center"/>
    </xf>
    <xf numFmtId="0" fontId="41" fillId="0" borderId="30" xfId="0" applyFont="1" applyBorder="1" applyAlignment="1">
      <alignment horizontal="left" vertical="center" wrapText="1"/>
    </xf>
    <xf numFmtId="0" fontId="42" fillId="0" borderId="31" xfId="0" applyFont="1" applyBorder="1" applyAlignment="1">
      <alignment vertical="center"/>
    </xf>
    <xf numFmtId="0" fontId="42" fillId="0" borderId="33" xfId="0" applyFont="1" applyBorder="1" applyAlignment="1">
      <alignment horizontal="left" vertical="center"/>
    </xf>
    <xf numFmtId="0" fontId="42" fillId="0" borderId="34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42" fillId="0" borderId="30" xfId="0" applyFont="1" applyBorder="1" applyAlignment="1">
      <alignment vertical="center"/>
    </xf>
    <xf numFmtId="0" fontId="55" fillId="0" borderId="31" xfId="0" applyFont="1" applyBorder="1" applyAlignment="1">
      <alignment vertical="center"/>
    </xf>
    <xf numFmtId="0" fontId="41" fillId="0" borderId="31" xfId="0" applyFont="1" applyBorder="1" applyAlignment="1">
      <alignment vertical="center" wrapText="1"/>
    </xf>
    <xf numFmtId="0" fontId="41" fillId="0" borderId="35" xfId="0" applyFont="1" applyBorder="1" applyAlignment="1">
      <alignment vertical="center" wrapText="1"/>
    </xf>
    <xf numFmtId="0" fontId="55" fillId="0" borderId="41" xfId="0" applyFont="1" applyBorder="1" applyAlignment="1">
      <alignment horizontal="left" vertical="center" wrapText="1"/>
    </xf>
    <xf numFmtId="0" fontId="41" fillId="2" borderId="42" xfId="0" applyFont="1" applyFill="1" applyBorder="1" applyAlignment="1">
      <alignment vertical="center"/>
    </xf>
    <xf numFmtId="0" fontId="42" fillId="0" borderId="43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3" fontId="41" fillId="0" borderId="45" xfId="0" applyNumberFormat="1" applyFont="1" applyBorder="1" applyAlignment="1">
      <alignment horizontal="right" vertical="center"/>
    </xf>
    <xf numFmtId="0" fontId="46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top"/>
    </xf>
    <xf numFmtId="0" fontId="55" fillId="2" borderId="0" xfId="0" applyFont="1" applyFill="1"/>
    <xf numFmtId="180" fontId="55" fillId="2" borderId="0" xfId="8" applyFont="1" applyFill="1" applyBorder="1"/>
    <xf numFmtId="0" fontId="55" fillId="2" borderId="0" xfId="0" applyFont="1" applyFill="1" applyAlignment="1">
      <alignment vertical="center"/>
    </xf>
    <xf numFmtId="0" fontId="39" fillId="3" borderId="4" xfId="0" applyFont="1" applyFill="1" applyBorder="1" applyAlignment="1">
      <alignment horizontal="center"/>
    </xf>
    <xf numFmtId="0" fontId="58" fillId="2" borderId="0" xfId="0" applyFont="1" applyFill="1"/>
    <xf numFmtId="0" fontId="39" fillId="3" borderId="6" xfId="0" applyFont="1" applyFill="1" applyBorder="1" applyAlignment="1">
      <alignment horizontal="center"/>
    </xf>
    <xf numFmtId="0" fontId="39" fillId="3" borderId="8" xfId="0" applyFont="1" applyFill="1" applyBorder="1" applyAlignment="1">
      <alignment horizontal="center"/>
    </xf>
    <xf numFmtId="181" fontId="42" fillId="3" borderId="3" xfId="8" applyNumberFormat="1" applyFont="1" applyFill="1" applyBorder="1" applyAlignment="1">
      <alignment horizontal="center" vertical="center" wrapText="1"/>
    </xf>
    <xf numFmtId="181" fontId="42" fillId="3" borderId="4" xfId="8" applyNumberFormat="1" applyFont="1" applyFill="1" applyBorder="1" applyAlignment="1">
      <alignment horizontal="center" vertical="center" wrapText="1"/>
    </xf>
    <xf numFmtId="181" fontId="40" fillId="2" borderId="0" xfId="8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right" vertical="center"/>
    </xf>
    <xf numFmtId="0" fontId="42" fillId="2" borderId="4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3" fontId="41" fillId="0" borderId="33" xfId="0" applyNumberFormat="1" applyFont="1" applyBorder="1" applyAlignment="1" applyProtection="1">
      <alignment horizontal="right" vertical="center"/>
      <protection locked="0"/>
    </xf>
    <xf numFmtId="3" fontId="37" fillId="0" borderId="46" xfId="0" applyNumberFormat="1" applyFont="1" applyBorder="1" applyAlignment="1" applyProtection="1">
      <alignment horizontal="right" vertical="center"/>
      <protection locked="0"/>
    </xf>
    <xf numFmtId="3" fontId="37" fillId="0" borderId="26" xfId="0" applyNumberFormat="1" applyFont="1" applyBorder="1" applyAlignment="1">
      <alignment horizontal="right" vertical="center"/>
    </xf>
    <xf numFmtId="0" fontId="42" fillId="2" borderId="47" xfId="0" applyFont="1" applyFill="1" applyBorder="1" applyAlignment="1">
      <alignment vertical="center" wrapText="1"/>
    </xf>
    <xf numFmtId="3" fontId="37" fillId="0" borderId="29" xfId="0" applyNumberFormat="1" applyFont="1" applyBorder="1" applyAlignment="1">
      <alignment horizontal="right" vertical="center"/>
    </xf>
    <xf numFmtId="0" fontId="42" fillId="2" borderId="48" xfId="0" applyFont="1" applyFill="1" applyBorder="1" applyAlignment="1">
      <alignment vertical="center" wrapText="1"/>
    </xf>
    <xf numFmtId="3" fontId="41" fillId="0" borderId="33" xfId="0" applyNumberFormat="1" applyFont="1" applyBorder="1" applyAlignment="1">
      <alignment horizontal="right" vertical="center"/>
    </xf>
    <xf numFmtId="0" fontId="42" fillId="2" borderId="35" xfId="0" applyFont="1" applyFill="1" applyBorder="1" applyAlignment="1">
      <alignment vertical="center" wrapText="1"/>
    </xf>
    <xf numFmtId="3" fontId="37" fillId="0" borderId="33" xfId="0" applyNumberFormat="1" applyFont="1" applyBorder="1" applyAlignment="1">
      <alignment horizontal="right" vertical="center"/>
    </xf>
    <xf numFmtId="3" fontId="37" fillId="0" borderId="38" xfId="0" applyNumberFormat="1" applyFont="1" applyBorder="1" applyAlignment="1">
      <alignment horizontal="right" vertical="center"/>
    </xf>
    <xf numFmtId="0" fontId="42" fillId="2" borderId="46" xfId="0" applyFont="1" applyFill="1" applyBorder="1" applyAlignment="1">
      <alignment vertical="center" wrapText="1"/>
    </xf>
    <xf numFmtId="3" fontId="41" fillId="0" borderId="38" xfId="0" applyNumberFormat="1" applyFont="1" applyBorder="1" applyAlignment="1">
      <alignment horizontal="right" vertical="center"/>
    </xf>
    <xf numFmtId="3" fontId="41" fillId="0" borderId="29" xfId="0" applyNumberFormat="1" applyFont="1" applyBorder="1" applyAlignment="1">
      <alignment horizontal="right" vertical="center"/>
    </xf>
    <xf numFmtId="3" fontId="41" fillId="0" borderId="42" xfId="0" applyNumberFormat="1" applyFont="1" applyBorder="1" applyAlignment="1">
      <alignment horizontal="right" vertical="center"/>
    </xf>
    <xf numFmtId="0" fontId="42" fillId="2" borderId="49" xfId="0" applyFont="1" applyFill="1" applyBorder="1" applyAlignment="1">
      <alignment vertical="center" wrapText="1"/>
    </xf>
    <xf numFmtId="3" fontId="3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/>
    </xf>
    <xf numFmtId="0" fontId="2" fillId="3" borderId="2" xfId="51" applyFont="1" applyFill="1" applyBorder="1" applyAlignment="1">
      <alignment horizontal="center"/>
    </xf>
    <xf numFmtId="0" fontId="2" fillId="3" borderId="3" xfId="51" applyFont="1" applyFill="1" applyBorder="1" applyAlignment="1">
      <alignment horizontal="center"/>
    </xf>
    <xf numFmtId="0" fontId="2" fillId="3" borderId="5" xfId="51" applyFont="1" applyFill="1" applyBorder="1" applyAlignment="1">
      <alignment horizontal="center"/>
    </xf>
    <xf numFmtId="0" fontId="2" fillId="3" borderId="0" xfId="51" applyFont="1" applyFill="1" applyAlignment="1">
      <alignment horizontal="center"/>
    </xf>
    <xf numFmtId="0" fontId="2" fillId="3" borderId="7" xfId="51" applyFont="1" applyFill="1" applyBorder="1" applyAlignment="1">
      <alignment horizontal="center"/>
    </xf>
    <xf numFmtId="0" fontId="2" fillId="3" borderId="1" xfId="51" applyFont="1" applyFill="1" applyBorder="1" applyAlignment="1">
      <alignment horizontal="center"/>
    </xf>
    <xf numFmtId="177" fontId="5" fillId="0" borderId="0" xfId="5" applyFont="1"/>
    <xf numFmtId="0" fontId="2" fillId="0" borderId="0" xfId="5" applyNumberFormat="1" applyFont="1" applyAlignment="1">
      <alignment horizontal="center" vertical="center"/>
    </xf>
    <xf numFmtId="0" fontId="2" fillId="3" borderId="14" xfId="51" applyFont="1" applyFill="1" applyBorder="1" applyAlignment="1">
      <alignment horizontal="center" vertical="center" wrapText="1"/>
    </xf>
    <xf numFmtId="0" fontId="2" fillId="3" borderId="11" xfId="5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2" fillId="2" borderId="5" xfId="5" applyNumberFormat="1" applyFont="1" applyFill="1" applyBorder="1" applyAlignment="1">
      <alignment horizontal="centerContinuous" vertical="center"/>
    </xf>
    <xf numFmtId="0" fontId="12" fillId="2" borderId="0" xfId="5" applyNumberFormat="1" applyFont="1" applyFill="1" applyAlignment="1">
      <alignment horizontal="center" vertical="center"/>
    </xf>
    <xf numFmtId="0" fontId="9" fillId="2" borderId="5" xfId="5" applyNumberFormat="1" applyFont="1" applyFill="1" applyBorder="1" applyAlignment="1">
      <alignment vertical="center"/>
    </xf>
    <xf numFmtId="0" fontId="9" fillId="2" borderId="0" xfId="5" applyNumberFormat="1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9" fillId="2" borderId="0" xfId="5" applyNumberFormat="1" applyFont="1" applyFill="1" applyAlignment="1">
      <alignment vertical="top"/>
    </xf>
    <xf numFmtId="0" fontId="13" fillId="2" borderId="5" xfId="0" applyFont="1" applyFill="1" applyBorder="1"/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 applyProtection="1">
      <alignment horizontal="center" vertical="top"/>
      <protection locked="0"/>
    </xf>
    <xf numFmtId="0" fontId="0" fillId="2" borderId="5" xfId="0" applyFont="1" applyFill="1" applyBorder="1"/>
    <xf numFmtId="0" fontId="64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 applyProtection="1">
      <alignment horizontal="center" vertical="top"/>
      <protection locked="0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 applyProtection="1">
      <alignment horizontal="center" vertical="top"/>
      <protection locked="0"/>
    </xf>
    <xf numFmtId="0" fontId="0" fillId="2" borderId="0" xfId="0" applyFont="1" applyFill="1" applyAlignment="1">
      <alignment vertical="top"/>
    </xf>
    <xf numFmtId="0" fontId="65" fillId="2" borderId="5" xfId="0" applyFont="1" applyFill="1" applyBorder="1"/>
    <xf numFmtId="0" fontId="66" fillId="2" borderId="0" xfId="0" applyFont="1" applyFill="1" applyAlignment="1">
      <alignment vertical="top"/>
    </xf>
    <xf numFmtId="3" fontId="66" fillId="2" borderId="0" xfId="0" applyNumberFormat="1" applyFont="1" applyFill="1" applyAlignment="1" applyProtection="1">
      <alignment horizontal="center" vertical="top"/>
      <protection locked="0"/>
    </xf>
    <xf numFmtId="0" fontId="0" fillId="2" borderId="0" xfId="0" applyFont="1" applyFill="1" applyAlignment="1" applyProtection="1">
      <alignment horizontal="center" vertical="top"/>
      <protection locked="0"/>
    </xf>
    <xf numFmtId="3" fontId="66" fillId="2" borderId="0" xfId="0" applyNumberFormat="1" applyFont="1" applyFill="1" applyAlignment="1">
      <alignment horizontal="center" vertical="top"/>
    </xf>
    <xf numFmtId="0" fontId="65" fillId="2" borderId="7" xfId="0" applyFont="1" applyFill="1" applyBorder="1"/>
    <xf numFmtId="0" fontId="9" fillId="2" borderId="1" xfId="0" applyFont="1" applyFill="1" applyBorder="1" applyAlignment="1">
      <alignment horizontal="left" vertical="top"/>
    </xf>
    <xf numFmtId="0" fontId="66" fillId="2" borderId="1" xfId="0" applyFont="1" applyFill="1" applyBorder="1" applyAlignment="1">
      <alignment vertical="top"/>
    </xf>
    <xf numFmtId="3" fontId="66" fillId="2" borderId="1" xfId="0" applyNumberFormat="1" applyFont="1" applyFill="1" applyBorder="1" applyAlignment="1">
      <alignment horizontal="center" vertical="top"/>
    </xf>
    <xf numFmtId="0" fontId="67" fillId="2" borderId="3" xfId="0" applyFont="1" applyFill="1" applyBorder="1" applyAlignment="1">
      <alignment horizontal="left" vertical="center"/>
    </xf>
    <xf numFmtId="0" fontId="2" fillId="3" borderId="4" xfId="51" applyFont="1" applyFill="1" applyBorder="1" applyAlignment="1">
      <alignment horizontal="center"/>
    </xf>
    <xf numFmtId="0" fontId="2" fillId="3" borderId="6" xfId="51" applyFont="1" applyFill="1" applyBorder="1" applyAlignment="1">
      <alignment horizontal="center"/>
    </xf>
    <xf numFmtId="0" fontId="2" fillId="3" borderId="8" xfId="51" applyFont="1" applyFill="1" applyBorder="1" applyAlignment="1">
      <alignment horizontal="center"/>
    </xf>
    <xf numFmtId="0" fontId="2" fillId="3" borderId="13" xfId="51" applyFont="1" applyFill="1" applyBorder="1" applyAlignment="1">
      <alignment horizontal="center" vertical="center" wrapText="1"/>
    </xf>
    <xf numFmtId="0" fontId="12" fillId="2" borderId="6" xfId="5" applyNumberFormat="1" applyFont="1" applyFill="1" applyBorder="1" applyAlignment="1">
      <alignment horizontal="center" vertical="center"/>
    </xf>
    <xf numFmtId="0" fontId="9" fillId="2" borderId="6" xfId="5" applyNumberFormat="1" applyFont="1" applyFill="1" applyBorder="1" applyAlignment="1">
      <alignment horizontal="center" vertical="top"/>
    </xf>
    <xf numFmtId="0" fontId="9" fillId="2" borderId="6" xfId="5" applyNumberFormat="1" applyFont="1" applyFill="1" applyBorder="1" applyAlignment="1">
      <alignment vertical="top"/>
    </xf>
    <xf numFmtId="0" fontId="9" fillId="2" borderId="6" xfId="0" applyFont="1" applyFill="1" applyBorder="1" applyAlignment="1">
      <alignment vertical="top"/>
    </xf>
    <xf numFmtId="3" fontId="9" fillId="2" borderId="0" xfId="0" applyNumberFormat="1" applyFont="1" applyFill="1" applyAlignment="1">
      <alignment horizontal="right" vertical="top"/>
    </xf>
    <xf numFmtId="0" fontId="13" fillId="2" borderId="6" xfId="0" applyFont="1" applyFill="1" applyBorder="1" applyAlignment="1">
      <alignment vertical="top"/>
    </xf>
    <xf numFmtId="3" fontId="8" fillId="2" borderId="0" xfId="0" applyNumberFormat="1" applyFont="1" applyFill="1" applyAlignment="1" applyProtection="1">
      <alignment horizontal="right" vertical="top"/>
      <protection locked="0"/>
    </xf>
    <xf numFmtId="0" fontId="0" fillId="2" borderId="6" xfId="0" applyFont="1" applyFill="1" applyBorder="1" applyAlignment="1">
      <alignment vertical="top"/>
    </xf>
    <xf numFmtId="0" fontId="9" fillId="2" borderId="0" xfId="0" applyFont="1" applyFill="1" applyAlignment="1" applyProtection="1">
      <alignment horizontal="right" vertical="top"/>
      <protection locked="0"/>
    </xf>
    <xf numFmtId="0" fontId="8" fillId="2" borderId="0" xfId="0" applyFont="1" applyFill="1" applyAlignment="1" applyProtection="1">
      <alignment horizontal="right" vertical="top"/>
      <protection locked="0"/>
    </xf>
    <xf numFmtId="0" fontId="9" fillId="2" borderId="0" xfId="0" applyFont="1" applyFill="1" applyAlignment="1">
      <alignment horizontal="right" vertical="top"/>
    </xf>
    <xf numFmtId="0" fontId="65" fillId="2" borderId="6" xfId="0" applyFont="1" applyFill="1" applyBorder="1" applyAlignment="1">
      <alignment vertical="top"/>
    </xf>
    <xf numFmtId="3" fontId="9" fillId="2" borderId="0" xfId="0" applyNumberFormat="1" applyFont="1" applyFill="1" applyAlignment="1" applyProtection="1">
      <alignment horizontal="right" vertical="top"/>
      <protection locked="0"/>
    </xf>
    <xf numFmtId="3" fontId="9" fillId="2" borderId="1" xfId="0" applyNumberFormat="1" applyFont="1" applyFill="1" applyBorder="1" applyAlignment="1">
      <alignment horizontal="right" vertical="top"/>
    </xf>
    <xf numFmtId="0" fontId="65" fillId="2" borderId="8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68" fillId="0" borderId="0" xfId="0" applyFont="1" applyAlignment="1">
      <alignment vertical="top"/>
    </xf>
    <xf numFmtId="0" fontId="69" fillId="0" borderId="0" xfId="0" applyFont="1"/>
    <xf numFmtId="0" fontId="0" fillId="0" borderId="0" xfId="0" applyAlignment="1">
      <alignment vertical="center"/>
    </xf>
    <xf numFmtId="0" fontId="39" fillId="0" borderId="0" xfId="5" applyNumberFormat="1" applyFont="1" applyAlignment="1">
      <alignment horizontal="center" vertical="center"/>
    </xf>
    <xf numFmtId="0" fontId="42" fillId="3" borderId="2" xfId="51" applyFont="1" applyFill="1" applyBorder="1" applyAlignment="1">
      <alignment horizontal="center" wrapText="1"/>
    </xf>
    <xf numFmtId="0" fontId="39" fillId="3" borderId="3" xfId="51" applyFont="1" applyFill="1" applyBorder="1" applyAlignment="1">
      <alignment horizontal="center" vertical="center" wrapText="1"/>
    </xf>
    <xf numFmtId="0" fontId="63" fillId="3" borderId="15" xfId="0" applyFont="1" applyFill="1" applyBorder="1" applyAlignment="1">
      <alignment horizontal="center" wrapText="1"/>
    </xf>
    <xf numFmtId="0" fontId="63" fillId="3" borderId="15" xfId="51" applyFont="1" applyFill="1" applyBorder="1" applyAlignment="1">
      <alignment horizontal="center" wrapText="1"/>
    </xf>
    <xf numFmtId="0" fontId="63" fillId="3" borderId="7" xfId="51" applyFont="1" applyFill="1" applyBorder="1" applyAlignment="1">
      <alignment horizontal="center" vertical="top" wrapText="1"/>
    </xf>
    <xf numFmtId="0" fontId="39" fillId="3" borderId="1" xfId="51" applyFont="1" applyFill="1" applyBorder="1" applyAlignment="1">
      <alignment horizontal="center" vertical="center" wrapText="1"/>
    </xf>
    <xf numFmtId="0" fontId="63" fillId="3" borderId="10" xfId="0" applyFont="1" applyFill="1" applyBorder="1" applyAlignment="1">
      <alignment horizontal="center" vertical="top" wrapText="1"/>
    </xf>
    <xf numFmtId="0" fontId="63" fillId="3" borderId="10" xfId="51" applyFont="1" applyFill="1" applyBorder="1" applyAlignment="1">
      <alignment horizontal="center" vertical="top" wrapText="1"/>
    </xf>
    <xf numFmtId="0" fontId="42" fillId="2" borderId="2" xfId="5" applyNumberFormat="1" applyFont="1" applyFill="1" applyBorder="1" applyAlignment="1">
      <alignment vertical="center"/>
    </xf>
    <xf numFmtId="0" fontId="42" fillId="2" borderId="3" xfId="5" applyNumberFormat="1" applyFont="1" applyFill="1" applyBorder="1" applyAlignment="1">
      <alignment vertical="center"/>
    </xf>
    <xf numFmtId="0" fontId="42" fillId="2" borderId="15" xfId="5" applyNumberFormat="1" applyFont="1" applyFill="1" applyBorder="1" applyAlignment="1">
      <alignment vertical="center"/>
    </xf>
    <xf numFmtId="0" fontId="41" fillId="2" borderId="5" xfId="0" applyFont="1" applyFill="1" applyBorder="1" applyAlignment="1">
      <alignment vertical="top"/>
    </xf>
    <xf numFmtId="0" fontId="41" fillId="2" borderId="0" xfId="0" applyFont="1" applyFill="1" applyAlignment="1">
      <alignment horizontal="left" vertical="top"/>
    </xf>
    <xf numFmtId="3" fontId="41" fillId="2" borderId="12" xfId="0" applyNumberFormat="1" applyFont="1" applyFill="1" applyBorder="1" applyAlignment="1">
      <alignment vertical="top"/>
    </xf>
    <xf numFmtId="3" fontId="41" fillId="2" borderId="12" xfId="8" applyNumberFormat="1" applyFont="1" applyFill="1" applyBorder="1" applyAlignment="1">
      <alignment vertical="top"/>
    </xf>
    <xf numFmtId="0" fontId="41" fillId="2" borderId="0" xfId="0" applyFont="1" applyFill="1" applyAlignment="1">
      <alignment vertical="top"/>
    </xf>
    <xf numFmtId="0" fontId="62" fillId="2" borderId="5" xfId="0" applyFont="1" applyFill="1" applyBorder="1" applyAlignment="1">
      <alignment vertical="top"/>
    </xf>
    <xf numFmtId="0" fontId="42" fillId="2" borderId="0" xfId="0" applyFont="1" applyFill="1" applyAlignment="1">
      <alignment horizontal="left" vertical="top" wrapText="1"/>
    </xf>
    <xf numFmtId="3" fontId="55" fillId="2" borderId="12" xfId="8" applyNumberFormat="1" applyFont="1" applyFill="1" applyBorder="1" applyAlignment="1" applyProtection="1">
      <alignment vertical="top"/>
      <protection locked="0"/>
    </xf>
    <xf numFmtId="3" fontId="0" fillId="0" borderId="12" xfId="0" applyNumberFormat="1" applyBorder="1"/>
    <xf numFmtId="3" fontId="0" fillId="0" borderId="0" xfId="0" applyNumberFormat="1"/>
    <xf numFmtId="3" fontId="55" fillId="2" borderId="12" xfId="8" applyNumberFormat="1" applyFont="1" applyFill="1" applyBorder="1" applyAlignment="1">
      <alignment vertical="top"/>
    </xf>
    <xf numFmtId="3" fontId="37" fillId="2" borderId="12" xfId="8" applyNumberFormat="1" applyFont="1" applyFill="1" applyBorder="1" applyAlignment="1">
      <alignment vertical="top"/>
    </xf>
    <xf numFmtId="0" fontId="37" fillId="2" borderId="7" xfId="0" applyFont="1" applyFill="1" applyBorder="1" applyAlignment="1">
      <alignment vertical="top"/>
    </xf>
    <xf numFmtId="0" fontId="37" fillId="2" borderId="1" xfId="0" applyFont="1" applyFill="1" applyBorder="1" applyAlignment="1">
      <alignment vertical="top"/>
    </xf>
    <xf numFmtId="0" fontId="37" fillId="2" borderId="10" xfId="0" applyFont="1" applyFill="1" applyBorder="1" applyAlignment="1">
      <alignment vertical="top"/>
    </xf>
    <xf numFmtId="0" fontId="46" fillId="2" borderId="0" xfId="0" applyFont="1" applyFill="1" applyAlignment="1">
      <alignment horizontal="left" vertical="center" wrapText="1"/>
    </xf>
    <xf numFmtId="0" fontId="50" fillId="2" borderId="0" xfId="0" applyFont="1" applyFill="1" applyAlignment="1">
      <alignment horizontal="center"/>
    </xf>
    <xf numFmtId="0" fontId="58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0" fontId="39" fillId="2" borderId="0" xfId="5" applyNumberFormat="1" applyFont="1" applyFill="1" applyAlignment="1">
      <alignment horizontal="center" vertical="center"/>
    </xf>
    <xf numFmtId="0" fontId="70" fillId="2" borderId="0" xfId="51" applyFont="1" applyFill="1" applyAlignment="1">
      <alignment horizontal="center" wrapText="1"/>
    </xf>
    <xf numFmtId="0" fontId="71" fillId="2" borderId="0" xfId="0" applyFont="1" applyFill="1"/>
    <xf numFmtId="0" fontId="70" fillId="2" borderId="0" xfId="51" applyFont="1" applyFill="1" applyAlignment="1">
      <alignment horizontal="center" vertical="top" wrapText="1"/>
    </xf>
    <xf numFmtId="0" fontId="72" fillId="2" borderId="0" xfId="0" applyFont="1" applyFill="1" applyAlignment="1">
      <alignment vertical="top"/>
    </xf>
    <xf numFmtId="0" fontId="42" fillId="2" borderId="4" xfId="5" applyNumberFormat="1" applyFont="1" applyFill="1" applyBorder="1" applyAlignment="1">
      <alignment vertical="center"/>
    </xf>
    <xf numFmtId="0" fontId="42" fillId="2" borderId="0" xfId="5" applyNumberFormat="1" applyFont="1" applyFill="1" applyAlignment="1">
      <alignment vertical="center"/>
    </xf>
    <xf numFmtId="3" fontId="41" fillId="2" borderId="0" xfId="8" applyNumberFormat="1" applyFont="1" applyFill="1" applyBorder="1" applyAlignment="1">
      <alignment vertical="top"/>
    </xf>
    <xf numFmtId="0" fontId="41" fillId="2" borderId="6" xfId="0" applyFont="1" applyFill="1" applyBorder="1" applyAlignment="1">
      <alignment vertical="top"/>
    </xf>
    <xf numFmtId="3" fontId="41" fillId="2" borderId="0" xfId="0" applyNumberFormat="1" applyFont="1" applyFill="1" applyAlignment="1">
      <alignment vertical="top"/>
    </xf>
    <xf numFmtId="0" fontId="62" fillId="2" borderId="6" xfId="0" applyFont="1" applyFill="1" applyBorder="1" applyAlignment="1">
      <alignment vertical="top"/>
    </xf>
    <xf numFmtId="3" fontId="62" fillId="2" borderId="0" xfId="0" applyNumberFormat="1" applyFont="1" applyFill="1" applyAlignment="1">
      <alignment vertical="top"/>
    </xf>
    <xf numFmtId="0" fontId="49" fillId="2" borderId="0" xfId="0" applyFont="1" applyFill="1"/>
    <xf numFmtId="3" fontId="55" fillId="2" borderId="0" xfId="8" applyNumberFormat="1" applyFont="1" applyFill="1" applyBorder="1" applyAlignment="1">
      <alignment vertical="top"/>
    </xf>
    <xf numFmtId="3" fontId="37" fillId="2" borderId="0" xfId="0" applyNumberFormat="1" applyFont="1" applyFill="1" applyAlignment="1">
      <alignment vertical="top"/>
    </xf>
    <xf numFmtId="3" fontId="37" fillId="2" borderId="0" xfId="8" applyNumberFormat="1" applyFont="1" applyFill="1" applyBorder="1" applyAlignment="1">
      <alignment vertical="top"/>
    </xf>
    <xf numFmtId="0" fontId="37" fillId="2" borderId="8" xfId="0" applyFont="1" applyFill="1" applyBorder="1" applyAlignment="1">
      <alignment vertical="top"/>
    </xf>
    <xf numFmtId="0" fontId="7" fillId="2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180" fontId="7" fillId="2" borderId="0" xfId="8" applyFont="1" applyFill="1" applyBorder="1"/>
    <xf numFmtId="0" fontId="39" fillId="3" borderId="2" xfId="51" applyFont="1" applyFill="1" applyBorder="1" applyAlignment="1">
      <alignment horizontal="center" vertical="center"/>
    </xf>
    <xf numFmtId="0" fontId="39" fillId="3" borderId="4" xfId="51" applyFont="1" applyFill="1" applyBorder="1" applyAlignment="1">
      <alignment horizontal="center" vertical="center"/>
    </xf>
    <xf numFmtId="0" fontId="58" fillId="2" borderId="0" xfId="51" applyFont="1" applyFill="1" applyAlignment="1">
      <alignment horizontal="center" vertical="center"/>
    </xf>
    <xf numFmtId="0" fontId="39" fillId="3" borderId="5" xfId="51" applyFont="1" applyFill="1" applyBorder="1" applyAlignment="1">
      <alignment horizontal="center" vertical="center"/>
    </xf>
    <xf numFmtId="0" fontId="39" fillId="3" borderId="0" xfId="51" applyFont="1" applyFill="1" applyAlignment="1">
      <alignment horizontal="center" vertical="center"/>
    </xf>
    <xf numFmtId="0" fontId="39" fillId="3" borderId="6" xfId="51" applyFont="1" applyFill="1" applyBorder="1" applyAlignment="1">
      <alignment horizontal="center" vertical="center"/>
    </xf>
    <xf numFmtId="0" fontId="58" fillId="2" borderId="0" xfId="51" applyFont="1" applyFill="1" applyAlignment="1">
      <alignment horizontal="left" vertical="center"/>
    </xf>
    <xf numFmtId="0" fontId="39" fillId="3" borderId="7" xfId="51" applyFont="1" applyFill="1" applyBorder="1" applyAlignment="1">
      <alignment horizontal="center" vertical="center"/>
    </xf>
    <xf numFmtId="0" fontId="39" fillId="3" borderId="1" xfId="51" applyFont="1" applyFill="1" applyBorder="1" applyAlignment="1">
      <alignment horizontal="center" vertical="center"/>
    </xf>
    <xf numFmtId="0" fontId="39" fillId="3" borderId="8" xfId="51" applyFont="1" applyFill="1" applyBorder="1" applyAlignment="1">
      <alignment horizontal="center" vertical="center"/>
    </xf>
    <xf numFmtId="0" fontId="39" fillId="2" borderId="0" xfId="51" applyFont="1" applyFill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0" fontId="39" fillId="2" borderId="3" xfId="51" applyFont="1" applyFill="1" applyBorder="1" applyAlignment="1">
      <alignment horizontal="center" vertical="center"/>
    </xf>
    <xf numFmtId="181" fontId="39" fillId="2" borderId="3" xfId="8" applyNumberFormat="1" applyFont="1" applyFill="1" applyBorder="1" applyAlignment="1">
      <alignment horizontal="center" vertical="center"/>
    </xf>
    <xf numFmtId="0" fontId="39" fillId="2" borderId="4" xfId="51" applyFont="1" applyFill="1" applyBorder="1" applyAlignment="1">
      <alignment horizontal="center" vertical="center"/>
    </xf>
    <xf numFmtId="0" fontId="39" fillId="2" borderId="0" xfId="51" applyFont="1" applyFill="1" applyAlignment="1">
      <alignment horizontal="center" vertical="center"/>
    </xf>
    <xf numFmtId="0" fontId="42" fillId="2" borderId="0" xfId="51" applyFont="1" applyFill="1" applyAlignment="1">
      <alignment vertical="center"/>
    </xf>
    <xf numFmtId="0" fontId="55" fillId="2" borderId="0" xfId="51" applyFont="1" applyFill="1"/>
    <xf numFmtId="0" fontId="55" fillId="2" borderId="5" xfId="0" applyFont="1" applyFill="1" applyBorder="1" applyAlignment="1">
      <alignment horizontal="left" vertical="top"/>
    </xf>
    <xf numFmtId="3" fontId="42" fillId="2" borderId="0" xfId="0" applyNumberFormat="1" applyFont="1" applyFill="1" applyAlignment="1">
      <alignment horizontal="right" vertical="top"/>
    </xf>
    <xf numFmtId="0" fontId="42" fillId="2" borderId="5" xfId="0" applyFont="1" applyFill="1" applyBorder="1" applyAlignment="1">
      <alignment horizontal="left" vertical="top"/>
    </xf>
    <xf numFmtId="0" fontId="57" fillId="2" borderId="0" xfId="0" applyFont="1" applyFill="1" applyAlignment="1">
      <alignment horizontal="left" vertical="top" wrapText="1"/>
    </xf>
    <xf numFmtId="0" fontId="55" fillId="2" borderId="0" xfId="0" applyFont="1" applyFill="1" applyAlignment="1">
      <alignment horizontal="left" vertical="top" wrapText="1"/>
    </xf>
    <xf numFmtId="3" fontId="55" fillId="2" borderId="0" xfId="8" applyNumberFormat="1" applyFont="1" applyFill="1" applyBorder="1" applyAlignment="1" applyProtection="1">
      <alignment horizontal="right" vertical="top" wrapText="1"/>
      <protection locked="0"/>
    </xf>
    <xf numFmtId="0" fontId="42" fillId="2" borderId="0" xfId="0" applyFont="1" applyFill="1" applyAlignment="1">
      <alignment vertical="top" wrapText="1"/>
    </xf>
    <xf numFmtId="0" fontId="42" fillId="2" borderId="0" xfId="0" applyFont="1" applyFill="1" applyAlignment="1">
      <alignment vertical="top"/>
    </xf>
    <xf numFmtId="0" fontId="57" fillId="2" borderId="5" xfId="0" applyFont="1" applyFill="1" applyBorder="1" applyAlignment="1">
      <alignment horizontal="left" vertical="top"/>
    </xf>
    <xf numFmtId="0" fontId="60" fillId="2" borderId="6" xfId="0" applyFont="1" applyFill="1" applyBorder="1" applyAlignment="1">
      <alignment vertical="top"/>
    </xf>
    <xf numFmtId="0" fontId="60" fillId="2" borderId="0" xfId="0" applyFont="1" applyFill="1" applyAlignment="1">
      <alignment vertical="top"/>
    </xf>
    <xf numFmtId="0" fontId="73" fillId="2" borderId="5" xfId="0" applyFont="1" applyFill="1" applyBorder="1" applyAlignment="1">
      <alignment horizontal="left" vertical="top"/>
    </xf>
    <xf numFmtId="3" fontId="42" fillId="2" borderId="0" xfId="8" applyNumberFormat="1" applyFont="1" applyFill="1" applyBorder="1" applyAlignment="1" applyProtection="1">
      <alignment horizontal="right" vertical="top" wrapText="1"/>
      <protection locked="0"/>
    </xf>
    <xf numFmtId="0" fontId="47" fillId="0" borderId="0" xfId="0" applyFont="1" applyAlignment="1">
      <alignment vertical="center"/>
    </xf>
    <xf numFmtId="0" fontId="55" fillId="2" borderId="7" xfId="0" applyFont="1" applyFill="1" applyBorder="1" applyAlignment="1">
      <alignment horizontal="left" vertical="top"/>
    </xf>
    <xf numFmtId="0" fontId="55" fillId="2" borderId="1" xfId="0" applyFont="1" applyFill="1" applyBorder="1" applyAlignment="1">
      <alignment horizontal="left" vertical="top" wrapText="1"/>
    </xf>
    <xf numFmtId="0" fontId="46" fillId="2" borderId="3" xfId="0" applyFont="1" applyFill="1" applyBorder="1" applyAlignment="1">
      <alignment horizontal="left" vertical="center"/>
    </xf>
    <xf numFmtId="0" fontId="46" fillId="2" borderId="0" xfId="0" applyFont="1" applyFill="1" applyAlignment="1">
      <alignment vertical="center"/>
    </xf>
    <xf numFmtId="0" fontId="50" fillId="0" borderId="0" xfId="0" applyFont="1"/>
    <xf numFmtId="0" fontId="42" fillId="2" borderId="0" xfId="5" applyNumberFormat="1" applyFont="1" applyFill="1" applyAlignment="1">
      <alignment horizontal="right" vertical="top"/>
    </xf>
    <xf numFmtId="0" fontId="37" fillId="2" borderId="2" xfId="0" applyFont="1" applyFill="1" applyBorder="1" applyAlignment="1">
      <alignment vertical="top"/>
    </xf>
    <xf numFmtId="0" fontId="42" fillId="2" borderId="3" xfId="0" applyFont="1" applyFill="1" applyBorder="1" applyAlignment="1">
      <alignment horizontal="left" vertical="top" wrapText="1"/>
    </xf>
    <xf numFmtId="181" fontId="39" fillId="2" borderId="3" xfId="8" applyNumberFormat="1" applyFont="1" applyFill="1" applyBorder="1" applyAlignment="1" applyProtection="1">
      <alignment horizontal="center" vertical="top"/>
    </xf>
    <xf numFmtId="0" fontId="37" fillId="2" borderId="3" xfId="0" applyFont="1" applyFill="1" applyBorder="1" applyAlignment="1">
      <alignment horizontal="right" vertical="top"/>
    </xf>
    <xf numFmtId="3" fontId="55" fillId="2" borderId="0" xfId="0" applyNumberFormat="1" applyFont="1" applyFill="1" applyAlignment="1">
      <alignment vertical="top"/>
    </xf>
    <xf numFmtId="0" fontId="37" fillId="2" borderId="0" xfId="0" applyFont="1" applyFill="1" applyAlignment="1">
      <alignment horizontal="right" vertical="top"/>
    </xf>
    <xf numFmtId="3" fontId="55" fillId="2" borderId="0" xfId="0" applyNumberFormat="1" applyFont="1" applyFill="1" applyBorder="1" applyAlignment="1" applyProtection="1">
      <alignment vertical="top"/>
      <protection locked="0"/>
    </xf>
    <xf numFmtId="0" fontId="55" fillId="2" borderId="0" xfId="0" applyFont="1" applyFill="1" applyAlignment="1">
      <alignment vertical="top" wrapText="1"/>
    </xf>
    <xf numFmtId="3" fontId="55" fillId="2" borderId="0" xfId="8" applyNumberFormat="1" applyFont="1" applyFill="1" applyBorder="1" applyAlignment="1" applyProtection="1">
      <alignment vertical="top"/>
    </xf>
    <xf numFmtId="3" fontId="57" fillId="2" borderId="0" xfId="0" applyNumberFormat="1" applyFont="1" applyFill="1" applyBorder="1" applyAlignment="1" applyProtection="1">
      <alignment vertical="top"/>
    </xf>
    <xf numFmtId="0" fontId="41" fillId="2" borderId="0" xfId="0" applyFont="1" applyFill="1" applyAlignment="1">
      <alignment horizontal="right" vertical="top"/>
    </xf>
    <xf numFmtId="3" fontId="42" fillId="2" borderId="0" xfId="8" applyNumberFormat="1" applyFont="1" applyFill="1" applyBorder="1" applyAlignment="1" applyProtection="1">
      <alignment vertical="top"/>
    </xf>
    <xf numFmtId="0" fontId="41" fillId="2" borderId="0" xfId="0" applyFont="1" applyFill="1" applyAlignment="1">
      <alignment vertical="top" wrapText="1"/>
    </xf>
    <xf numFmtId="3" fontId="55" fillId="2" borderId="0" xfId="0" applyNumberFormat="1" applyFont="1" applyFill="1" applyAlignment="1" applyProtection="1">
      <alignment vertical="top"/>
      <protection locked="0"/>
    </xf>
    <xf numFmtId="3" fontId="57" fillId="2" borderId="0" xfId="0" applyNumberFormat="1" applyFont="1" applyFill="1" applyAlignment="1">
      <alignment vertical="top"/>
    </xf>
    <xf numFmtId="3" fontId="42" fillId="2" borderId="0" xfId="0" applyNumberFormat="1" applyFont="1" applyFill="1" applyAlignment="1">
      <alignment vertical="top"/>
    </xf>
    <xf numFmtId="0" fontId="74" fillId="2" borderId="0" xfId="0" applyFont="1" applyFill="1" applyAlignment="1">
      <alignment vertical="center" wrapText="1"/>
    </xf>
    <xf numFmtId="0" fontId="37" fillId="2" borderId="1" xfId="0" applyFont="1" applyFill="1" applyBorder="1" applyAlignment="1">
      <alignment horizontal="right" vertical="top"/>
    </xf>
    <xf numFmtId="0" fontId="46" fillId="2" borderId="3" xfId="0" applyFont="1" applyFill="1" applyBorder="1" applyAlignment="1">
      <alignment horizontal="left"/>
    </xf>
    <xf numFmtId="0" fontId="39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181" fontId="39" fillId="2" borderId="3" xfId="8" applyNumberFormat="1" applyFont="1" applyFill="1" applyBorder="1" applyAlignment="1" applyProtection="1">
      <alignment horizontal="center" vertical="center"/>
    </xf>
    <xf numFmtId="0" fontId="37" fillId="2" borderId="4" xfId="0" applyFont="1" applyFill="1" applyBorder="1"/>
    <xf numFmtId="3" fontId="55" fillId="2" borderId="0" xfId="0" applyNumberFormat="1" applyFont="1" applyFill="1" applyBorder="1" applyAlignment="1" applyProtection="1">
      <alignment vertical="top"/>
    </xf>
    <xf numFmtId="3" fontId="42" fillId="2" borderId="0" xfId="0" applyNumberFormat="1" applyFont="1" applyFill="1" applyBorder="1" applyAlignment="1" applyProtection="1">
      <alignment vertical="top"/>
    </xf>
    <xf numFmtId="0" fontId="37" fillId="0" borderId="0" xfId="0" applyFont="1" applyProtection="1"/>
    <xf numFmtId="0" fontId="55" fillId="2" borderId="0" xfId="0" applyFont="1" applyFill="1" applyAlignment="1">
      <alignment horizontal="left" vertical="top"/>
    </xf>
    <xf numFmtId="0" fontId="7" fillId="0" borderId="0" xfId="0" applyFont="1"/>
    <xf numFmtId="3" fontId="50" fillId="0" borderId="0" xfId="0" applyNumberFormat="1" applyFont="1"/>
    <xf numFmtId="179" fontId="75" fillId="0" borderId="0" xfId="8" applyNumberFormat="1" applyFont="1" applyProtection="1"/>
    <xf numFmtId="0" fontId="12" fillId="5" borderId="3" xfId="5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Continuous"/>
    </xf>
    <xf numFmtId="0" fontId="6" fillId="5" borderId="0" xfId="0" applyFont="1" applyFill="1" applyProtection="1">
      <protection locked="0"/>
    </xf>
    <xf numFmtId="0" fontId="76" fillId="5" borderId="0" xfId="0" applyFont="1" applyFill="1" applyAlignment="1" applyProtection="1">
      <alignment horizontal="right" vertical="top"/>
      <protection locked="0"/>
    </xf>
    <xf numFmtId="0" fontId="12" fillId="5" borderId="0" xfId="51" applyFont="1" applyFill="1" applyAlignment="1">
      <alignment horizontal="center" vertical="center"/>
    </xf>
    <xf numFmtId="181" fontId="12" fillId="5" borderId="0" xfId="8" applyNumberFormat="1" applyFont="1" applyFill="1" applyBorder="1" applyAlignment="1" applyProtection="1">
      <alignment horizontal="center"/>
    </xf>
    <xf numFmtId="0" fontId="12" fillId="2" borderId="0" xfId="5" applyNumberFormat="1" applyFont="1" applyFill="1" applyAlignment="1" applyProtection="1">
      <alignment vertical="center"/>
      <protection locked="0"/>
    </xf>
    <xf numFmtId="0" fontId="77" fillId="2" borderId="0" xfId="0" applyFont="1" applyFill="1" applyAlignment="1" applyProtection="1">
      <alignment horizontal="right" vertical="top"/>
      <protection locked="0"/>
    </xf>
    <xf numFmtId="0" fontId="12" fillId="2" borderId="0" xfId="0" applyFont="1" applyFill="1" applyAlignment="1">
      <alignment horizontal="left" vertical="top" wrapText="1"/>
    </xf>
    <xf numFmtId="0" fontId="6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3" fontId="6" fillId="2" borderId="0" xfId="0" applyNumberFormat="1" applyFont="1" applyFill="1" applyAlignment="1" applyProtection="1">
      <alignment vertical="top"/>
      <protection locked="0"/>
    </xf>
    <xf numFmtId="0" fontId="78" fillId="2" borderId="0" xfId="0" applyFont="1" applyFill="1" applyAlignment="1">
      <alignment horizontal="left" vertical="top" wrapText="1"/>
    </xf>
    <xf numFmtId="0" fontId="78" fillId="2" borderId="0" xfId="0" applyFont="1" applyFill="1" applyAlignment="1">
      <alignment vertical="top" wrapText="1"/>
    </xf>
    <xf numFmtId="0" fontId="78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17" fontId="3" fillId="2" borderId="0" xfId="0" applyNumberFormat="1" applyFont="1" applyFill="1" applyProtection="1">
      <protection locked="0"/>
    </xf>
    <xf numFmtId="0" fontId="6" fillId="2" borderId="0" xfId="0" applyFont="1" applyFill="1" applyAlignment="1">
      <alignment horizontal="justify" vertical="top" wrapText="1"/>
    </xf>
    <xf numFmtId="0" fontId="6" fillId="2" borderId="0" xfId="0" applyFont="1" applyFill="1" applyAlignment="1">
      <alignment vertical="top" wrapText="1"/>
    </xf>
    <xf numFmtId="3" fontId="6" fillId="2" borderId="0" xfId="8" applyNumberFormat="1" applyFont="1" applyFill="1" applyBorder="1" applyAlignment="1" applyProtection="1">
      <alignment vertical="top"/>
      <protection locked="0"/>
    </xf>
    <xf numFmtId="3" fontId="12" fillId="2" borderId="0" xfId="0" applyNumberFormat="1" applyFont="1" applyFill="1" applyAlignment="1">
      <alignment vertical="top"/>
    </xf>
    <xf numFmtId="3" fontId="12" fillId="2" borderId="0" xfId="8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/>
    </xf>
    <xf numFmtId="3" fontId="6" fillId="2" borderId="0" xfId="8" applyNumberFormat="1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>
      <alignment vertical="top"/>
    </xf>
    <xf numFmtId="0" fontId="12" fillId="2" borderId="0" xfId="0" applyFont="1" applyFill="1" applyAlignment="1" applyProtection="1">
      <alignment vertical="top"/>
      <protection locked="0"/>
    </xf>
    <xf numFmtId="3" fontId="12" fillId="2" borderId="0" xfId="0" applyNumberFormat="1" applyFont="1" applyFill="1" applyAlignment="1" applyProtection="1">
      <alignment vertical="top"/>
      <protection locked="0"/>
    </xf>
    <xf numFmtId="3" fontId="12" fillId="2" borderId="0" xfId="8" applyNumberFormat="1" applyFont="1" applyFill="1" applyBorder="1" applyAlignment="1" applyProtection="1">
      <alignment vertical="top"/>
    </xf>
    <xf numFmtId="3" fontId="79" fillId="2" borderId="0" xfId="8" applyNumberFormat="1" applyFont="1" applyFill="1" applyBorder="1" applyAlignment="1" applyProtection="1">
      <alignment vertical="top"/>
      <protection locked="0"/>
    </xf>
    <xf numFmtId="3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42" fillId="2" borderId="0" xfId="51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2" borderId="5" xfId="0" applyFont="1" applyFill="1" applyBorder="1" applyAlignment="1">
      <alignment vertical="center"/>
    </xf>
    <xf numFmtId="3" fontId="55" fillId="2" borderId="0" xfId="0" applyNumberFormat="1" applyFont="1" applyFill="1" applyAlignment="1">
      <alignment vertical="center"/>
    </xf>
    <xf numFmtId="0" fontId="37" fillId="2" borderId="6" xfId="0" applyFont="1" applyFill="1" applyBorder="1" applyAlignment="1">
      <alignment vertical="center"/>
    </xf>
    <xf numFmtId="0" fontId="42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 wrapText="1"/>
    </xf>
    <xf numFmtId="3" fontId="13" fillId="0" borderId="0" xfId="0" applyNumberFormat="1" applyFont="1"/>
    <xf numFmtId="0" fontId="55" fillId="2" borderId="5" xfId="0" applyFont="1" applyFill="1" applyBorder="1" applyAlignment="1">
      <alignment horizontal="left" vertical="center"/>
    </xf>
    <xf numFmtId="0" fontId="55" fillId="2" borderId="0" xfId="0" applyFont="1" applyFill="1" applyAlignment="1">
      <alignment horizontal="left" vertical="center" wrapText="1"/>
    </xf>
    <xf numFmtId="3" fontId="55" fillId="2" borderId="0" xfId="8" applyNumberFormat="1" applyFont="1" applyFill="1" applyBorder="1" applyAlignment="1" applyProtection="1">
      <alignment vertical="center"/>
      <protection locked="0"/>
    </xf>
    <xf numFmtId="3" fontId="73" fillId="2" borderId="0" xfId="0" applyNumberFormat="1" applyFont="1" applyFill="1" applyAlignment="1">
      <alignment vertical="center"/>
    </xf>
    <xf numFmtId="3" fontId="73" fillId="2" borderId="0" xfId="0" applyNumberFormat="1" applyFont="1" applyFill="1" applyBorder="1" applyAlignment="1">
      <alignment vertical="center"/>
    </xf>
    <xf numFmtId="3" fontId="42" fillId="2" borderId="0" xfId="0" applyNumberFormat="1" applyFont="1" applyFill="1" applyBorder="1" applyAlignment="1" applyProtection="1">
      <alignment vertical="center"/>
    </xf>
    <xf numFmtId="3" fontId="55" fillId="2" borderId="0" xfId="0" applyNumberFormat="1" applyFont="1" applyFill="1" applyAlignment="1" applyProtection="1">
      <alignment vertical="center"/>
      <protection locked="0"/>
    </xf>
    <xf numFmtId="3" fontId="55" fillId="2" borderId="0" xfId="0" applyNumberFormat="1" applyFont="1" applyFill="1" applyBorder="1" applyAlignment="1" applyProtection="1">
      <alignment vertical="center"/>
      <protection locked="0"/>
    </xf>
    <xf numFmtId="3" fontId="42" fillId="2" borderId="0" xfId="0" applyNumberFormat="1" applyFont="1" applyFill="1" applyAlignment="1">
      <alignment vertical="center"/>
    </xf>
    <xf numFmtId="0" fontId="57" fillId="2" borderId="0" xfId="0" applyFont="1" applyFill="1" applyAlignment="1">
      <alignment vertical="center"/>
    </xf>
    <xf numFmtId="3" fontId="55" fillId="2" borderId="0" xfId="0" applyNumberFormat="1" applyFont="1" applyFill="1" applyBorder="1" applyAlignment="1">
      <alignment vertical="center"/>
    </xf>
    <xf numFmtId="0" fontId="57" fillId="2" borderId="5" xfId="0" applyFont="1" applyFill="1" applyBorder="1" applyAlignment="1">
      <alignment horizontal="left" vertical="center"/>
    </xf>
    <xf numFmtId="0" fontId="57" fillId="2" borderId="0" xfId="0" applyFont="1" applyFill="1" applyAlignment="1">
      <alignment horizontal="left" vertical="center" wrapText="1"/>
    </xf>
    <xf numFmtId="3" fontId="57" fillId="2" borderId="0" xfId="0" applyNumberFormat="1" applyFont="1" applyFill="1" applyBorder="1" applyAlignment="1" applyProtection="1">
      <alignment vertical="center"/>
    </xf>
    <xf numFmtId="0" fontId="60" fillId="2" borderId="6" xfId="0" applyFont="1" applyFill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3" fontId="42" fillId="2" borderId="0" xfId="8" applyNumberFormat="1" applyFont="1" applyFill="1" applyBorder="1" applyAlignment="1" applyProtection="1">
      <alignment vertical="center"/>
    </xf>
    <xf numFmtId="0" fontId="57" fillId="2" borderId="0" xfId="0" applyFont="1" applyFill="1" applyAlignment="1">
      <alignment vertical="center" wrapText="1"/>
    </xf>
    <xf numFmtId="181" fontId="58" fillId="2" borderId="0" xfId="8" applyNumberFormat="1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3" fontId="57" fillId="2" borderId="0" xfId="8" applyNumberFormat="1" applyFont="1" applyFill="1" applyBorder="1" applyAlignment="1" applyProtection="1">
      <alignment vertical="center"/>
    </xf>
    <xf numFmtId="0" fontId="13" fillId="0" borderId="5" xfId="0" applyFont="1" applyBorder="1"/>
    <xf numFmtId="0" fontId="13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49" fontId="12" fillId="5" borderId="11" xfId="8" applyNumberFormat="1" applyFont="1" applyFill="1" applyBorder="1" applyAlignment="1" applyProtection="1">
      <alignment horizontal="center" vertical="center"/>
    </xf>
    <xf numFmtId="0" fontId="12" fillId="5" borderId="11" xfId="51" applyFont="1" applyFill="1" applyBorder="1" applyAlignment="1">
      <alignment horizontal="center" vertical="center"/>
    </xf>
    <xf numFmtId="0" fontId="8" fillId="5" borderId="0" xfId="0" applyFont="1" applyFill="1"/>
    <xf numFmtId="0" fontId="12" fillId="2" borderId="0" xfId="51" applyFont="1" applyFill="1" applyAlignment="1" applyProtection="1">
      <alignment vertical="center"/>
      <protection locked="0"/>
    </xf>
    <xf numFmtId="0" fontId="0" fillId="0" borderId="0" xfId="0" applyFont="1"/>
    <xf numFmtId="0" fontId="6" fillId="2" borderId="0" xfId="51" applyFont="1" applyFill="1" applyProtection="1">
      <protection locked="0"/>
    </xf>
    <xf numFmtId="3" fontId="12" fillId="4" borderId="0" xfId="0" applyNumberFormat="1" applyFont="1" applyFill="1" applyAlignment="1">
      <alignment vertical="top"/>
    </xf>
    <xf numFmtId="0" fontId="0" fillId="0" borderId="0" xfId="0" applyFont="1" applyAlignment="1">
      <alignment horizontal="left"/>
    </xf>
    <xf numFmtId="3" fontId="79" fillId="2" borderId="0" xfId="0" applyNumberFormat="1" applyFont="1" applyFill="1" applyAlignment="1" applyProtection="1">
      <alignment vertical="top"/>
      <protection locked="0"/>
    </xf>
    <xf numFmtId="0" fontId="78" fillId="2" borderId="0" xfId="0" applyFont="1" applyFill="1" applyAlignment="1">
      <alignment horizontal="left" vertical="top"/>
    </xf>
    <xf numFmtId="0" fontId="3" fillId="2" borderId="0" xfId="0" applyFont="1" applyFill="1" applyAlignment="1" applyProtection="1">
      <alignment horizontal="left"/>
      <protection locked="0"/>
    </xf>
    <xf numFmtId="3" fontId="12" fillId="4" borderId="0" xfId="8" applyNumberFormat="1" applyFont="1" applyFill="1" applyBorder="1" applyAlignment="1" applyProtection="1">
      <alignment vertical="top"/>
    </xf>
    <xf numFmtId="0" fontId="80" fillId="2" borderId="0" xfId="0" applyFont="1" applyFill="1" applyAlignment="1">
      <alignment horizontal="center"/>
    </xf>
    <xf numFmtId="0" fontId="81" fillId="2" borderId="0" xfId="0" applyFont="1" applyFill="1" applyAlignment="1">
      <alignment horizontal="center"/>
    </xf>
    <xf numFmtId="0" fontId="82" fillId="2" borderId="0" xfId="0" applyFont="1" applyFill="1" applyAlignment="1">
      <alignment horizontal="center"/>
    </xf>
    <xf numFmtId="0" fontId="83" fillId="2" borderId="0" xfId="0" applyFont="1" applyFill="1" applyAlignment="1">
      <alignment horizontal="center" wrapText="1"/>
    </xf>
    <xf numFmtId="0" fontId="84" fillId="0" borderId="0" xfId="0" applyFont="1"/>
  </cellXfs>
  <cellStyles count="54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=C:\WINNT\SYSTEM32\COMMAND.COM" xfId="5"/>
    <cellStyle name="Moneda" xfId="6" builtinId="4"/>
    <cellStyle name="Normal 3" xfId="7"/>
    <cellStyle name="Coma" xfId="8" builtinId="3"/>
    <cellStyle name="Porcentaje" xfId="9" builtinId="5"/>
    <cellStyle name="Hipervínculo" xfId="10" builtinId="8"/>
    <cellStyle name="Hipervínculo visitado" xfId="11" builtinId="9"/>
    <cellStyle name="Salida" xfId="12" builtinId="21"/>
    <cellStyle name="Nota" xfId="13" builtinId="10"/>
    <cellStyle name="Título 2" xfId="14" builtinId="17"/>
    <cellStyle name="Texto de advertencia" xfId="15" builtinId="11"/>
    <cellStyle name="Título" xfId="16" builtinId="15"/>
    <cellStyle name="Texto explicativo" xfId="17" builtinId="53"/>
    <cellStyle name="Título 1" xfId="18" builtinId="16"/>
    <cellStyle name="Título 4" xfId="19" builtinId="19"/>
    <cellStyle name="Entrada" xfId="20" builtinId="20"/>
    <cellStyle name="Cálculo" xfId="21" builtinId="22"/>
    <cellStyle name="Celda de comprobación" xfId="22" builtinId="23"/>
    <cellStyle name="Celda vinculada" xfId="23" builtinId="24"/>
    <cellStyle name="Total" xfId="24" builtinId="25"/>
    <cellStyle name="Correcto" xfId="25" builtinId="26"/>
    <cellStyle name="40% - Énfasis5" xfId="26" builtinId="47"/>
    <cellStyle name="Incorrecto" xfId="27" builtinId="27"/>
    <cellStyle name="Neutro" xfId="28" builtinId="28"/>
    <cellStyle name="20% - Énfasis5" xfId="29" builtinId="46"/>
    <cellStyle name="Énfasis1" xfId="30" builtinId="29"/>
    <cellStyle name="20% - Énfasis1" xfId="31" builtinId="30"/>
    <cellStyle name="60% - Énfasis1" xfId="32" builtinId="32"/>
    <cellStyle name="20% - Énfasis6" xfId="33" builtinId="50"/>
    <cellStyle name="Énfasis2" xfId="34" builtinId="33"/>
    <cellStyle name="Millares 2" xfId="35"/>
    <cellStyle name="20% - Énfasis2" xfId="36" builtinId="34"/>
    <cellStyle name="40% - Énfasis2" xfId="37" builtinId="35"/>
    <cellStyle name="60% - Énfasis2" xfId="38" builtinId="36"/>
    <cellStyle name="Énfasis3" xfId="39" builtinId="37"/>
    <cellStyle name="20% - Énfasis3" xfId="40" builtinId="38"/>
    <cellStyle name="40% - Énfasis3" xfId="41" builtinId="39"/>
    <cellStyle name="60% - Énfasis3" xfId="42" builtinId="40"/>
    <cellStyle name="Énfasis4" xfId="43" builtinId="41"/>
    <cellStyle name="20% - Énfasis4" xfId="44" builtinId="42"/>
    <cellStyle name="40% - Énfasis4" xfId="45" builtinId="43"/>
    <cellStyle name="60% - Énfasis4" xfId="46" builtinId="44"/>
    <cellStyle name="Énfasis5" xfId="47" builtinId="45"/>
    <cellStyle name="60% - Énfasis5" xfId="48" builtinId="48"/>
    <cellStyle name="Énfasis6" xfId="49" builtinId="49"/>
    <cellStyle name="40% - Énfasis6" xfId="50" builtinId="51"/>
    <cellStyle name="Normal 2" xfId="51"/>
    <cellStyle name="60% - Énfasis6" xfId="52" builtinId="52"/>
    <cellStyle name="Normal 9" xfId="53"/>
  </cellStyles>
  <tableStyles count="0" defaultTableStyle="TableStyleMedium2" defaultPivotStyle="PivotStyleLight16"/>
  <colors>
    <mruColors>
      <color rgb="00339933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723900</xdr:colOff>
      <xdr:row>5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1666875</xdr:colOff>
      <xdr:row>18</xdr:row>
      <xdr:rowOff>13970</xdr:rowOff>
    </xdr:from>
    <xdr:to>
      <xdr:col>6</xdr:col>
      <xdr:colOff>200025</xdr:colOff>
      <xdr:row>25</xdr:row>
      <xdr:rowOff>43180</xdr:rowOff>
    </xdr:to>
    <xdr:grpSp>
      <xdr:nvGrpSpPr>
        <xdr:cNvPr id="7" name="6 Grupo"/>
        <xdr:cNvGrpSpPr/>
      </xdr:nvGrpSpPr>
      <xdr:grpSpPr>
        <a:xfrm>
          <a:off x="3019425" y="3733800"/>
          <a:ext cx="5505450" cy="1362710"/>
          <a:chOff x="5024654" y="10530168"/>
          <a:chExt cx="10458382" cy="1319062"/>
        </a:xfrm>
      </xdr:grpSpPr>
      <xdr:sp>
        <xdr:nvSpPr>
          <xdr:cNvPr id="13" name="12 CuadroTexto"/>
          <xdr:cNvSpPr txBox="1"/>
        </xdr:nvSpPr>
        <xdr:spPr>
          <a:xfrm>
            <a:off x="5024654" y="10544305"/>
            <a:ext cx="5201447" cy="13049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4" name="13 CuadroTexto"/>
          <xdr:cNvSpPr txBox="1"/>
        </xdr:nvSpPr>
        <xdr:spPr>
          <a:xfrm>
            <a:off x="9996909" y="10530168"/>
            <a:ext cx="5486127" cy="1305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635</xdr:colOff>
      <xdr:row>17</xdr:row>
      <xdr:rowOff>161925</xdr:rowOff>
    </xdr:from>
    <xdr:to>
      <xdr:col>3</xdr:col>
      <xdr:colOff>2077720</xdr:colOff>
      <xdr:row>24</xdr:row>
      <xdr:rowOff>140970</xdr:rowOff>
    </xdr:to>
    <xdr:sp>
      <xdr:nvSpPr>
        <xdr:cNvPr id="2" name="7 CuadroTexto"/>
        <xdr:cNvSpPr txBox="1"/>
      </xdr:nvSpPr>
      <xdr:spPr>
        <a:xfrm>
          <a:off x="635" y="3691255"/>
          <a:ext cx="3429635" cy="1312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es-MX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___________________________________________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M.C.A. DENISSE VIVIANA CASTELLANOS ZUCCOLOTTO  </a:t>
          </a:r>
          <a:endParaRPr lang="es-MX" sz="1000" b="1" baseline="0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altLang="en-US" sz="1000" b="1" baseline="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457200</xdr:colOff>
      <xdr:row>5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8107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5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8107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5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8107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745825</xdr:colOff>
      <xdr:row>4</xdr:row>
      <xdr:rowOff>196790</xdr:rowOff>
    </xdr:to>
    <xdr:pic>
      <xdr:nvPicPr>
        <xdr:cNvPr id="3" name="2 Image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8191500" cy="109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75</xdr:row>
      <xdr:rowOff>86360</xdr:rowOff>
    </xdr:from>
    <xdr:to>
      <xdr:col>7</xdr:col>
      <xdr:colOff>333375</xdr:colOff>
      <xdr:row>83</xdr:row>
      <xdr:rowOff>118745</xdr:rowOff>
    </xdr:to>
    <xdr:grpSp>
      <xdr:nvGrpSpPr>
        <xdr:cNvPr id="7" name="6 Grupo"/>
        <xdr:cNvGrpSpPr/>
      </xdr:nvGrpSpPr>
      <xdr:grpSpPr>
        <a:xfrm>
          <a:off x="635" y="14251305"/>
          <a:ext cx="8505190" cy="1454150"/>
          <a:chOff x="-603849" y="10495487"/>
          <a:chExt cx="16260585" cy="1410335"/>
        </a:xfrm>
      </xdr:grpSpPr>
      <xdr:sp>
        <xdr:nvSpPr>
          <xdr:cNvPr id="8" name="7 CuadroTexto"/>
          <xdr:cNvSpPr txBox="1"/>
        </xdr:nvSpPr>
        <xdr:spPr>
          <a:xfrm>
            <a:off x="-603849" y="10495487"/>
            <a:ext cx="5779671" cy="1410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8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8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8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900" b="1" baseline="0">
                <a:latin typeface="Arial" panose="020B0604020202020204" pitchFamily="7" charset="0"/>
                <a:cs typeface="Arial" panose="020B0604020202020204" pitchFamily="7" charset="0"/>
              </a:rPr>
              <a:t>M.C.A DENISSE VIVIANDA CASTELLANOS ZUCCOLOTTO</a:t>
            </a:r>
            <a:endParaRPr lang="es-MX" sz="9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900" b="1" baseline="0">
                <a:latin typeface="Arial" panose="020B0604020202020204" pitchFamily="7" charset="0"/>
                <a:cs typeface="Arial" panose="020B0604020202020204" pitchFamily="7" charset="0"/>
              </a:rPr>
              <a:t>ENCARGADA  DEL DEPTO. DE REC. FINANCIEROS</a:t>
            </a:r>
            <a:endParaRPr lang="es-MX" sz="9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1" name="10 CuadroTexto"/>
          <xdr:cNvSpPr txBox="1"/>
        </xdr:nvSpPr>
        <xdr:spPr>
          <a:xfrm>
            <a:off x="4962356" y="10520747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5" name="14 CuadroTexto"/>
          <xdr:cNvSpPr txBox="1"/>
        </xdr:nvSpPr>
        <xdr:spPr>
          <a:xfrm>
            <a:off x="10206073" y="10690060"/>
            <a:ext cx="5450663" cy="11965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56</xdr:row>
      <xdr:rowOff>0</xdr:rowOff>
    </xdr:from>
    <xdr:to>
      <xdr:col>12</xdr:col>
      <xdr:colOff>12700</xdr:colOff>
      <xdr:row>64</xdr:row>
      <xdr:rowOff>7316</xdr:rowOff>
    </xdr:to>
    <xdr:grpSp>
      <xdr:nvGrpSpPr>
        <xdr:cNvPr id="7" name="6 Grupo"/>
        <xdr:cNvGrpSpPr/>
      </xdr:nvGrpSpPr>
      <xdr:grpSpPr>
        <a:xfrm>
          <a:off x="514350" y="10203815"/>
          <a:ext cx="14671675" cy="1340485"/>
          <a:chOff x="-5177" y="10516644"/>
          <a:chExt cx="15108237" cy="1318564"/>
        </a:xfrm>
      </xdr:grpSpPr>
      <xdr:sp>
        <xdr:nvSpPr>
          <xdr:cNvPr id="8" name="7 CuadroTexto"/>
          <xdr:cNvSpPr txBox="1"/>
        </xdr:nvSpPr>
        <xdr:spPr>
          <a:xfrm>
            <a:off x="-5177" y="10526170"/>
            <a:ext cx="4513345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M.C.A. DENISSE VIVIANA CASTELLANOS ZUCCOLOTTO  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DEL DEPTO. DE REC. FINANCIEROS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9" name="8 CuadroTexto"/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5" name="14 CuadroTexto"/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66</xdr:row>
      <xdr:rowOff>28575</xdr:rowOff>
    </xdr:from>
    <xdr:to>
      <xdr:col>7</xdr:col>
      <xdr:colOff>85725</xdr:colOff>
      <xdr:row>73</xdr:row>
      <xdr:rowOff>107315</xdr:rowOff>
    </xdr:to>
    <xdr:grpSp>
      <xdr:nvGrpSpPr>
        <xdr:cNvPr id="7" name="6 Grupo"/>
        <xdr:cNvGrpSpPr/>
      </xdr:nvGrpSpPr>
      <xdr:grpSpPr>
        <a:xfrm>
          <a:off x="95250" y="12524740"/>
          <a:ext cx="8124825" cy="1412240"/>
          <a:chOff x="-561992" y="10544752"/>
          <a:chExt cx="15832096" cy="1389139"/>
        </a:xfrm>
      </xdr:grpSpPr>
      <xdr:sp>
        <xdr:nvSpPr>
          <xdr:cNvPr id="12" name="11 CuadroTexto"/>
          <xdr:cNvSpPr txBox="1"/>
        </xdr:nvSpPr>
        <xdr:spPr>
          <a:xfrm>
            <a:off x="-561992" y="10629220"/>
            <a:ext cx="5738903" cy="13046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98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  <a:endParaRPr lang="es-MX" sz="98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98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98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98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</a:t>
            </a:r>
            <a:endParaRPr lang="es-MX" sz="98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980" b="1" baseline="0">
                <a:latin typeface="Arial" panose="020B0604020202020204" pitchFamily="7" charset="0"/>
                <a:cs typeface="Arial" panose="020B0604020202020204" pitchFamily="7" charset="0"/>
              </a:rPr>
              <a:t>M.C.A DENISSE VIVIANA CASTELLANOS ZUCCOLOTTO </a:t>
            </a:r>
            <a:endParaRPr lang="es-MX" sz="98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980" b="1" baseline="0">
                <a:latin typeface="Arial" panose="020B0604020202020204" pitchFamily="7" charset="0"/>
                <a:cs typeface="Arial" panose="020B0604020202020204" pitchFamily="7" charset="0"/>
              </a:rPr>
              <a:t>ENCARGADA DEL DEPTO. DE REC. FINANCIEROS</a:t>
            </a:r>
            <a:endParaRPr lang="es-MX" sz="98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3" name="12 CuadroTexto"/>
          <xdr:cNvSpPr txBox="1"/>
        </xdr:nvSpPr>
        <xdr:spPr>
          <a:xfrm>
            <a:off x="4911986" y="10544752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4" name="13 CuadroTexto"/>
          <xdr:cNvSpPr txBox="1"/>
        </xdr:nvSpPr>
        <xdr:spPr>
          <a:xfrm>
            <a:off x="9753927" y="10567863"/>
            <a:ext cx="5516177" cy="1304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497840</xdr:colOff>
      <xdr:row>32</xdr:row>
      <xdr:rowOff>151765</xdr:rowOff>
    </xdr:from>
    <xdr:to>
      <xdr:col>9</xdr:col>
      <xdr:colOff>161925</xdr:colOff>
      <xdr:row>41</xdr:row>
      <xdr:rowOff>39370</xdr:rowOff>
    </xdr:to>
    <xdr:grpSp>
      <xdr:nvGrpSpPr>
        <xdr:cNvPr id="7" name="6 Grupo"/>
        <xdr:cNvGrpSpPr/>
      </xdr:nvGrpSpPr>
      <xdr:grpSpPr>
        <a:xfrm>
          <a:off x="497840" y="6130290"/>
          <a:ext cx="10360660" cy="1373505"/>
          <a:chOff x="-141717" y="10516644"/>
          <a:chExt cx="15244777" cy="1318564"/>
        </a:xfrm>
      </xdr:grpSpPr>
      <xdr:sp>
        <xdr:nvSpPr>
          <xdr:cNvPr id="12" name="11 CuadroTexto"/>
          <xdr:cNvSpPr txBox="1"/>
        </xdr:nvSpPr>
        <xdr:spPr>
          <a:xfrm>
            <a:off x="-141717" y="10526018"/>
            <a:ext cx="5095310" cy="13048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M.C-A DENISSE VIVIANA CASTELLANOS ZUCCOLOTTO 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ENCARGADA DEL DEPTO. DE REC. FINANCIEROS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3" name="12 CuadroTexto"/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4" name="13 CuadroTexto"/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56515</xdr:colOff>
      <xdr:row>43</xdr:row>
      <xdr:rowOff>11430</xdr:rowOff>
    </xdr:from>
    <xdr:to>
      <xdr:col>10</xdr:col>
      <xdr:colOff>147320</xdr:colOff>
      <xdr:row>50</xdr:row>
      <xdr:rowOff>99060</xdr:rowOff>
    </xdr:to>
    <xdr:grpSp>
      <xdr:nvGrpSpPr>
        <xdr:cNvPr id="7" name="6 Grupo"/>
        <xdr:cNvGrpSpPr/>
      </xdr:nvGrpSpPr>
      <xdr:grpSpPr>
        <a:xfrm>
          <a:off x="56515" y="8181975"/>
          <a:ext cx="9339580" cy="1421130"/>
          <a:chOff x="-171670" y="10530284"/>
          <a:chExt cx="15274730" cy="1412232"/>
        </a:xfrm>
      </xdr:grpSpPr>
      <xdr:sp>
        <xdr:nvSpPr>
          <xdr:cNvPr id="8" name="7 CuadroTexto"/>
          <xdr:cNvSpPr txBox="1"/>
        </xdr:nvSpPr>
        <xdr:spPr>
          <a:xfrm>
            <a:off x="-171670" y="10637854"/>
            <a:ext cx="5609788" cy="13046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___________________________________________</a:t>
            </a:r>
            <a:endParaRPr lang="es-MX" sz="10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M.C.A. DENISSE VIVIANA CASTELLANOS ZUCCOLOTTO  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000" b="1" baseline="0">
                <a:latin typeface="Arial" panose="020B0604020202020204" pitchFamily="7" charset="0"/>
                <a:cs typeface="Arial" panose="020B0604020202020204" pitchFamily="7" charset="0"/>
              </a:rPr>
              <a:t>ENCARGADA DEL DEPTO. DE REC. FINANCIEROS</a:t>
            </a:r>
            <a:endParaRPr lang="es-MX" sz="10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9" name="8 CuadroTexto"/>
          <xdr:cNvSpPr txBox="1"/>
        </xdr:nvSpPr>
        <xdr:spPr>
          <a:xfrm>
            <a:off x="5283070" y="10560908"/>
            <a:ext cx="4496363" cy="13048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0" name="9 CuadroTexto"/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2256155</xdr:colOff>
      <xdr:row>45</xdr:row>
      <xdr:rowOff>0</xdr:rowOff>
    </xdr:from>
    <xdr:to>
      <xdr:col>9</xdr:col>
      <xdr:colOff>180340</xdr:colOff>
      <xdr:row>52</xdr:row>
      <xdr:rowOff>38735</xdr:rowOff>
    </xdr:to>
    <xdr:grpSp>
      <xdr:nvGrpSpPr>
        <xdr:cNvPr id="7" name="6 Grupo"/>
        <xdr:cNvGrpSpPr/>
      </xdr:nvGrpSpPr>
      <xdr:grpSpPr>
        <a:xfrm>
          <a:off x="3913505" y="9109075"/>
          <a:ext cx="7934960" cy="1372235"/>
          <a:chOff x="4355172" y="10516644"/>
          <a:chExt cx="10747888" cy="1318564"/>
        </a:xfrm>
      </xdr:grpSpPr>
      <xdr:sp>
        <xdr:nvSpPr>
          <xdr:cNvPr id="13" name="12 CuadroTexto"/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4" name="13 CuadroTexto"/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431800</xdr:colOff>
      <xdr:row>45</xdr:row>
      <xdr:rowOff>35560</xdr:rowOff>
    </xdr:from>
    <xdr:to>
      <xdr:col>3</xdr:col>
      <xdr:colOff>2204085</xdr:colOff>
      <xdr:row>52</xdr:row>
      <xdr:rowOff>14605</xdr:rowOff>
    </xdr:to>
    <xdr:sp>
      <xdr:nvSpPr>
        <xdr:cNvPr id="2" name="7 CuadroTexto"/>
        <xdr:cNvSpPr txBox="1"/>
      </xdr:nvSpPr>
      <xdr:spPr>
        <a:xfrm>
          <a:off x="431800" y="9144635"/>
          <a:ext cx="3429635" cy="1312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es-MX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___________________________________________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M.C.A. DENISSE VIVIANA CASTELLANOS ZUCCOLOTTO  </a:t>
          </a:r>
          <a:endParaRPr lang="es-MX" sz="1000" b="1" baseline="0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altLang="en-US" sz="1000" b="1" baseline="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504190</xdr:colOff>
      <xdr:row>70</xdr:row>
      <xdr:rowOff>23495</xdr:rowOff>
    </xdr:from>
    <xdr:to>
      <xdr:col>10</xdr:col>
      <xdr:colOff>28575</xdr:colOff>
      <xdr:row>77</xdr:row>
      <xdr:rowOff>21590</xdr:rowOff>
    </xdr:to>
    <xdr:grpSp>
      <xdr:nvGrpSpPr>
        <xdr:cNvPr id="7" name="6 Grupo"/>
        <xdr:cNvGrpSpPr/>
      </xdr:nvGrpSpPr>
      <xdr:grpSpPr>
        <a:xfrm>
          <a:off x="3123565" y="13408660"/>
          <a:ext cx="5382260" cy="1331595"/>
          <a:chOff x="5060479" y="10539653"/>
          <a:chExt cx="10488038" cy="1310023"/>
        </a:xfrm>
      </xdr:grpSpPr>
      <xdr:sp>
        <xdr:nvSpPr>
          <xdr:cNvPr id="13" name="12 CuadroTexto"/>
          <xdr:cNvSpPr txBox="1"/>
        </xdr:nvSpPr>
        <xdr:spPr>
          <a:xfrm>
            <a:off x="5060479" y="10544752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4" name="13 CuadroTexto"/>
          <xdr:cNvSpPr txBox="1"/>
        </xdr:nvSpPr>
        <xdr:spPr>
          <a:xfrm>
            <a:off x="10032274" y="10539653"/>
            <a:ext cx="5516243" cy="1305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635</xdr:colOff>
      <xdr:row>70</xdr:row>
      <xdr:rowOff>85090</xdr:rowOff>
    </xdr:from>
    <xdr:to>
      <xdr:col>4</xdr:col>
      <xdr:colOff>810895</xdr:colOff>
      <xdr:row>77</xdr:row>
      <xdr:rowOff>64135</xdr:rowOff>
    </xdr:to>
    <xdr:sp>
      <xdr:nvSpPr>
        <xdr:cNvPr id="2" name="7 CuadroTexto"/>
        <xdr:cNvSpPr txBox="1"/>
      </xdr:nvSpPr>
      <xdr:spPr>
        <a:xfrm>
          <a:off x="635" y="13470255"/>
          <a:ext cx="3429635" cy="1312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es-MX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___________________________________________</a:t>
          </a:r>
          <a:endParaRPr lang="es-MX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M.C.A. DENISSE VIVIANA CASTELLANOS ZUCCOLOTTO  </a:t>
          </a:r>
          <a:endParaRPr lang="es-MX" sz="1000" b="1" baseline="0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0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altLang="en-US" sz="1000" b="1" baseline="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7:N11"/>
  <sheetViews>
    <sheetView workbookViewId="0">
      <selection activeCell="A10" sqref="A10:N10"/>
    </sheetView>
  </sheetViews>
  <sheetFormatPr defaultColWidth="11" defaultRowHeight="15"/>
  <sheetData>
    <row r="7" ht="56.25" customHeight="1" spans="1:14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ht="34.5" customHeight="1" spans="1:14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ht="34.5" customHeight="1" spans="1:14">
      <c r="A9" s="110" t="s">
        <v>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ht="33.75" customHeight="1" spans="1:14">
      <c r="A10" s="110" t="s">
        <v>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ht="201.75" customHeight="1" spans="1:14">
      <c r="A11" s="888" t="s">
        <v>4</v>
      </c>
      <c r="B11" s="888"/>
      <c r="C11" s="888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9"/>
    </row>
  </sheetData>
  <mergeCells count="5">
    <mergeCell ref="A7:N7"/>
    <mergeCell ref="A8:N8"/>
    <mergeCell ref="A9:M9"/>
    <mergeCell ref="A10:N10"/>
    <mergeCell ref="A11:M11"/>
  </mergeCells>
  <pageMargins left="0.708661417322835" right="0.708661417322835" top="0.748031496062992" bottom="0.748031496062992" header="0.31496062992126" footer="0.31496062992126"/>
  <pageSetup paperSize="1" scale="81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44"/>
  <sheetViews>
    <sheetView showGridLines="0" topLeftCell="A8" workbookViewId="0">
      <selection activeCell="D27" sqref="D27"/>
    </sheetView>
  </sheetViews>
  <sheetFormatPr defaultColWidth="11" defaultRowHeight="15" outlineLevelCol="6"/>
  <cols>
    <col min="1" max="1" width="5.57142857142857" style="113" customWidth="1"/>
    <col min="2" max="2" width="8.71428571428571" customWidth="1"/>
    <col min="3" max="3" width="6" customWidth="1"/>
    <col min="4" max="4" width="66" customWidth="1"/>
    <col min="5" max="5" width="21.7142857142857" customWidth="1"/>
    <col min="6" max="6" width="16.8571428571429" customWidth="1"/>
    <col min="7" max="19" width="11.4285714285714" style="113"/>
  </cols>
  <sheetData>
    <row r="1" s="113" customFormat="1" ht="15.75" spans="2:6">
      <c r="B1" s="27" t="str">
        <f>'7.EFE'!B1:I1</f>
        <v>CUENTA PÚBLICA 2022</v>
      </c>
      <c r="C1" s="27"/>
      <c r="D1" s="27"/>
      <c r="E1" s="27"/>
      <c r="F1" s="27"/>
    </row>
    <row r="2" ht="15.75" spans="2:6">
      <c r="B2" s="436" t="str">
        <f>'7.EFE'!B2:I2</f>
        <v>GOBIERNO DEL ESTADO DE VERACRUZ DE IGNACIO DE LA LLAVE</v>
      </c>
      <c r="C2" s="436"/>
      <c r="D2" s="436"/>
      <c r="E2" s="436"/>
      <c r="F2" s="436"/>
    </row>
    <row r="3" ht="15.75" spans="2:6">
      <c r="B3" s="436" t="str">
        <f>'7.EFE'!B3:I3</f>
        <v>INSTITUTO TECNOLÓGICO SUPERIOR DE PEROTE</v>
      </c>
      <c r="C3" s="436"/>
      <c r="D3" s="436"/>
      <c r="E3" s="436"/>
      <c r="F3" s="436"/>
    </row>
    <row r="4" ht="15.75" spans="2:6">
      <c r="B4" s="436" t="s">
        <v>220</v>
      </c>
      <c r="C4" s="436"/>
      <c r="D4" s="436"/>
      <c r="E4" s="436"/>
      <c r="F4" s="436"/>
    </row>
    <row r="5" ht="15.75" spans="2:6">
      <c r="B5" s="436" t="str">
        <f>'2.ESF'!B5:L5</f>
        <v>Al 31 de Diciembre de 2022</v>
      </c>
      <c r="C5" s="436"/>
      <c r="D5" s="436"/>
      <c r="E5" s="436"/>
      <c r="F5" s="436"/>
    </row>
    <row r="6" ht="15.95" customHeight="1" spans="2:6">
      <c r="B6" s="436" t="s">
        <v>9</v>
      </c>
      <c r="C6" s="436"/>
      <c r="D6" s="436"/>
      <c r="E6" s="436"/>
      <c r="F6" s="436"/>
    </row>
    <row r="7" ht="9.95" customHeight="1" spans="2:6">
      <c r="B7" s="437"/>
      <c r="C7" s="436"/>
      <c r="D7" s="436"/>
      <c r="E7" s="436"/>
      <c r="F7" s="436"/>
    </row>
    <row r="8" ht="36" customHeight="1" spans="2:7">
      <c r="B8" s="438" t="s">
        <v>221</v>
      </c>
      <c r="C8" s="439"/>
      <c r="D8" s="439"/>
      <c r="E8" s="439"/>
      <c r="F8" s="440"/>
      <c r="G8" s="441"/>
    </row>
    <row r="9" spans="2:6">
      <c r="B9" s="442"/>
      <c r="C9" s="443"/>
      <c r="D9" s="443"/>
      <c r="E9" s="443"/>
      <c r="F9" s="444"/>
    </row>
    <row r="10" ht="15.75" spans="2:6">
      <c r="B10" s="445"/>
      <c r="C10" s="341"/>
      <c r="D10" s="446"/>
      <c r="E10" s="447"/>
      <c r="F10" s="448"/>
    </row>
    <row r="11" ht="15.75" spans="2:6">
      <c r="B11" s="445"/>
      <c r="C11" s="341"/>
      <c r="D11" s="446"/>
      <c r="E11" s="449"/>
      <c r="F11" s="448"/>
    </row>
    <row r="12" ht="15.75" spans="2:6">
      <c r="B12" s="445"/>
      <c r="C12" s="341"/>
      <c r="D12" s="446"/>
      <c r="E12" s="449"/>
      <c r="F12" s="448"/>
    </row>
    <row r="13" spans="2:6">
      <c r="B13" s="445"/>
      <c r="C13" s="341"/>
      <c r="D13" s="113"/>
      <c r="E13" s="449"/>
      <c r="F13" s="448"/>
    </row>
    <row r="14" spans="2:6">
      <c r="B14" s="445"/>
      <c r="C14" s="341"/>
      <c r="D14" s="113"/>
      <c r="E14" s="449"/>
      <c r="F14" s="448"/>
    </row>
    <row r="15" spans="2:6">
      <c r="B15" s="445"/>
      <c r="C15" s="341"/>
      <c r="D15" s="113"/>
      <c r="E15" s="450"/>
      <c r="F15" s="448"/>
    </row>
    <row r="16" spans="2:6">
      <c r="B16" s="445"/>
      <c r="C16" s="341"/>
      <c r="D16" s="451"/>
      <c r="E16" s="452"/>
      <c r="F16" s="448"/>
    </row>
    <row r="17" spans="2:6">
      <c r="B17" s="453"/>
      <c r="C17" s="454"/>
      <c r="D17" s="454"/>
      <c r="E17" s="455"/>
      <c r="F17" s="456"/>
    </row>
    <row r="18" spans="2:6">
      <c r="B18" s="457" t="s">
        <v>222</v>
      </c>
      <c r="C18" s="457"/>
      <c r="D18" s="457"/>
      <c r="E18" s="457"/>
      <c r="F18" s="457"/>
    </row>
    <row r="19" spans="2:6">
      <c r="B19" s="113"/>
      <c r="C19" s="113"/>
      <c r="D19" s="113"/>
      <c r="E19" s="113"/>
      <c r="F19" s="113"/>
    </row>
    <row r="20" s="113" customFormat="1"/>
    <row r="21" s="113" customFormat="1"/>
    <row r="22" s="113" customFormat="1"/>
    <row r="23" s="113" customFormat="1"/>
    <row r="24" s="113" customFormat="1"/>
    <row r="25" s="113" customFormat="1"/>
    <row r="26" s="113" customFormat="1"/>
    <row r="27" s="113" customFormat="1"/>
    <row r="28" s="113" customFormat="1"/>
    <row r="29" s="113" customFormat="1"/>
    <row r="30" s="113" customFormat="1"/>
    <row r="31" s="113" customFormat="1"/>
    <row r="32" s="113" customFormat="1"/>
    <row r="33" s="113" customFormat="1"/>
    <row r="34" s="113" customFormat="1"/>
    <row r="35" s="113" customFormat="1"/>
    <row r="36" s="113" customFormat="1"/>
    <row r="37" s="113" customFormat="1"/>
    <row r="38" s="113" customFormat="1"/>
    <row r="39" s="113" customFormat="1"/>
    <row r="40" s="113" customFormat="1"/>
    <row r="41" s="113" customFormat="1"/>
    <row r="42" s="113" customFormat="1"/>
    <row r="43" s="113" customFormat="1"/>
    <row r="44" s="113" customFormat="1"/>
    <row r="45" s="113" customFormat="1"/>
    <row r="46" s="113" customFormat="1"/>
    <row r="47" s="113" customFormat="1"/>
    <row r="48" s="113" customFormat="1"/>
    <row r="49" s="113" customFormat="1"/>
    <row r="50" s="113" customFormat="1"/>
    <row r="51" s="113" customFormat="1"/>
    <row r="52" s="113" customFormat="1"/>
    <row r="53" s="113" customFormat="1"/>
    <row r="54" s="113" customFormat="1"/>
    <row r="55" s="113" customFormat="1"/>
    <row r="56" s="113" customFormat="1"/>
    <row r="57" s="113" customFormat="1"/>
    <row r="58" s="113" customFormat="1"/>
    <row r="59" s="113" customFormat="1"/>
    <row r="60" s="113" customFormat="1"/>
    <row r="61" s="113" customFormat="1"/>
    <row r="62" s="113" customFormat="1"/>
    <row r="63" s="113" customFormat="1"/>
    <row r="64" s="113" customFormat="1"/>
    <row r="65" s="113" customFormat="1"/>
    <row r="66" s="113" customFormat="1"/>
    <row r="67" s="113" customFormat="1"/>
    <row r="68" s="113" customFormat="1"/>
    <row r="69" s="113" customFormat="1"/>
    <row r="70" s="113" customFormat="1"/>
    <row r="71" s="113" customFormat="1"/>
    <row r="72" s="113" customFormat="1"/>
    <row r="73" s="113" customFormat="1"/>
    <row r="74" s="113" customFormat="1"/>
    <row r="75" s="113" customFormat="1"/>
    <row r="76" s="113" customFormat="1"/>
    <row r="77" s="113" customFormat="1"/>
    <row r="78" s="113" customFormat="1"/>
    <row r="79" s="113" customFormat="1"/>
    <row r="80" s="113" customFormat="1"/>
    <row r="81" s="113" customFormat="1"/>
    <row r="82" s="113" customFormat="1"/>
    <row r="83" s="113" customFormat="1"/>
    <row r="84" s="113" customFormat="1"/>
    <row r="85" s="113" customFormat="1"/>
    <row r="86" s="113" customFormat="1"/>
    <row r="87" s="113" customFormat="1"/>
    <row r="88" s="113" customFormat="1"/>
    <row r="89" s="113" customFormat="1"/>
    <row r="90" s="113" customFormat="1"/>
    <row r="91" s="113" customFormat="1"/>
    <row r="92" s="113" customFormat="1"/>
    <row r="93" s="113" customFormat="1"/>
    <row r="94" s="113" customFormat="1"/>
    <row r="95" s="113" customFormat="1"/>
    <row r="96" s="113" customFormat="1"/>
    <row r="97" s="113" customFormat="1"/>
    <row r="98" s="113" customFormat="1"/>
    <row r="99" s="113" customFormat="1"/>
    <row r="100" s="113" customFormat="1"/>
    <row r="101" s="113" customFormat="1"/>
    <row r="102" s="113" customFormat="1"/>
    <row r="103" s="113" customFormat="1"/>
    <row r="104" s="113" customFormat="1"/>
    <row r="105" s="113" customFormat="1"/>
    <row r="106" s="113" customFormat="1"/>
    <row r="107" s="113" customFormat="1"/>
    <row r="108" s="113" customFormat="1"/>
    <row r="109" s="113" customFormat="1"/>
    <row r="110" s="113" customFormat="1"/>
    <row r="111" s="113" customFormat="1"/>
    <row r="112" s="113" customFormat="1"/>
    <row r="113" s="113" customFormat="1"/>
    <row r="114" s="113" customFormat="1"/>
    <row r="115" s="113" customFormat="1"/>
    <row r="116" s="113" customFormat="1"/>
    <row r="117" s="113" customFormat="1"/>
    <row r="118" s="113" customFormat="1"/>
    <row r="119" s="113" customFormat="1"/>
    <row r="120" s="113" customFormat="1"/>
    <row r="121" s="113" customFormat="1"/>
    <row r="122" s="113" customFormat="1"/>
    <row r="123" s="113" customFormat="1"/>
    <row r="124" s="113" customFormat="1"/>
    <row r="125" s="113" customFormat="1"/>
    <row r="126" s="113" customFormat="1"/>
    <row r="127" s="113" customFormat="1"/>
    <row r="128" s="113" customFormat="1"/>
    <row r="129" s="113" customFormat="1"/>
    <row r="130" s="113" customFormat="1"/>
    <row r="131" s="113" customFormat="1"/>
    <row r="132" s="113" customFormat="1"/>
    <row r="133" s="113" customFormat="1"/>
    <row r="134" s="113" customFormat="1"/>
    <row r="135" s="113" customFormat="1"/>
    <row r="136" s="113" customFormat="1"/>
    <row r="137" s="113" customFormat="1"/>
    <row r="138" s="113" customFormat="1"/>
    <row r="139" s="113" customFormat="1"/>
    <row r="140" s="113" customFormat="1"/>
    <row r="141" s="113" customFormat="1"/>
    <row r="142" s="113" customFormat="1"/>
    <row r="143" s="113" customFormat="1"/>
    <row r="144" s="113" customFormat="1"/>
    <row r="145" s="113" customFormat="1"/>
    <row r="146" s="113" customFormat="1"/>
    <row r="147" s="113" customFormat="1"/>
    <row r="148" s="113" customFormat="1"/>
    <row r="149" s="113" customFormat="1"/>
    <row r="150" s="113" customFormat="1"/>
    <row r="151" s="113" customFormat="1"/>
    <row r="152" s="113" customFormat="1"/>
    <row r="153" s="113" customFormat="1"/>
    <row r="154" s="113" customFormat="1"/>
    <row r="155" s="113" customFormat="1"/>
    <row r="156" s="113" customFormat="1"/>
    <row r="157" s="113" customFormat="1"/>
    <row r="158" s="113" customFormat="1"/>
    <row r="159" s="113" customFormat="1"/>
    <row r="160" s="113" customFormat="1"/>
    <row r="161" s="113" customFormat="1"/>
    <row r="162" s="113" customFormat="1"/>
    <row r="163" s="113" customFormat="1"/>
    <row r="164" s="113" customFormat="1"/>
    <row r="165" s="113" customFormat="1"/>
    <row r="166" s="113" customFormat="1"/>
    <row r="167" s="113" customFormat="1"/>
    <row r="168" s="113" customFormat="1"/>
    <row r="169" s="113" customFormat="1"/>
    <row r="170" s="113" customFormat="1"/>
    <row r="171" s="113" customFormat="1"/>
    <row r="172" s="113" customFormat="1"/>
    <row r="173" s="113" customFormat="1"/>
    <row r="174" s="113" customFormat="1"/>
    <row r="175" s="113" customFormat="1"/>
    <row r="176" s="113" customFormat="1"/>
    <row r="177" s="113" customFormat="1"/>
    <row r="178" s="113" customFormat="1"/>
    <row r="179" s="113" customFormat="1"/>
    <row r="180" s="113" customFormat="1"/>
    <row r="181" s="113" customFormat="1"/>
    <row r="182" s="113" customFormat="1"/>
    <row r="183" s="113" customFormat="1"/>
    <row r="184" s="113" customFormat="1"/>
    <row r="185" s="113" customFormat="1"/>
    <row r="186" s="113" customFormat="1"/>
    <row r="187" s="113" customFormat="1"/>
    <row r="188" s="113" customFormat="1"/>
    <row r="189" s="113" customFormat="1"/>
    <row r="190" s="113" customFormat="1"/>
    <row r="191" s="113" customFormat="1"/>
    <row r="192" s="113" customFormat="1"/>
    <row r="193" s="113" customFormat="1"/>
    <row r="194" s="113" customFormat="1"/>
    <row r="195" s="113" customFormat="1"/>
    <row r="196" s="113" customFormat="1"/>
    <row r="197" s="113" customFormat="1"/>
    <row r="198" s="113" customFormat="1"/>
    <row r="199" s="113" customFormat="1"/>
    <row r="200" s="113" customFormat="1"/>
    <row r="201" s="113" customFormat="1"/>
    <row r="202" s="113" customFormat="1"/>
    <row r="203" s="113" customFormat="1"/>
    <row r="204" s="113" customFormat="1"/>
    <row r="205" s="113" customFormat="1"/>
    <row r="206" s="113" customFormat="1"/>
    <row r="207" s="113" customFormat="1"/>
    <row r="208" s="113" customFormat="1"/>
    <row r="209" s="113" customFormat="1"/>
    <row r="210" s="113" customFormat="1"/>
    <row r="211" s="113" customFormat="1"/>
    <row r="212" s="113" customFormat="1"/>
    <row r="213" s="113" customFormat="1"/>
    <row r="214" s="113" customFormat="1"/>
    <row r="215" s="113" customFormat="1"/>
    <row r="216" s="113" customFormat="1"/>
    <row r="217" s="113" customFormat="1"/>
    <row r="218" s="113" customFormat="1"/>
    <row r="219" s="113" customFormat="1"/>
    <row r="220" s="113" customFormat="1"/>
    <row r="221" s="113" customFormat="1"/>
    <row r="222" s="113" customFormat="1"/>
    <row r="223" s="113" customFormat="1"/>
    <row r="224" s="113" customFormat="1"/>
    <row r="225" s="113" customFormat="1"/>
    <row r="226" s="113" customFormat="1"/>
    <row r="227" s="113" customFormat="1"/>
    <row r="228" s="113" customFormat="1"/>
    <row r="229" s="113" customFormat="1"/>
    <row r="230" s="113" customFormat="1"/>
    <row r="231" s="113" customFormat="1"/>
    <row r="232" s="113" customFormat="1"/>
    <row r="233" s="113" customFormat="1"/>
    <row r="234" s="113" customFormat="1"/>
    <row r="235" s="113" customFormat="1"/>
    <row r="236" s="113" customFormat="1"/>
    <row r="237" s="113" customFormat="1"/>
    <row r="238" s="113" customFormat="1"/>
    <row r="239" s="113" customFormat="1"/>
    <row r="240" s="113" customFormat="1"/>
    <row r="241" s="113" customFormat="1"/>
    <row r="242" s="113" customFormat="1"/>
    <row r="243" s="113" customFormat="1"/>
    <row r="244" s="113" customFormat="1"/>
  </sheetData>
  <mergeCells count="9">
    <mergeCell ref="B1:F1"/>
    <mergeCell ref="B2:F2"/>
    <mergeCell ref="B3:F3"/>
    <mergeCell ref="B4:F4"/>
    <mergeCell ref="B5:F5"/>
    <mergeCell ref="B6:F6"/>
    <mergeCell ref="B8:F8"/>
    <mergeCell ref="B9:F9"/>
    <mergeCell ref="B18:F18"/>
  </mergeCells>
  <pageMargins left="0.708661417322835" right="0.708661417322835" top="0.748031496062992" bottom="0.748031496062992" header="0.31496062992126" footer="0.31496062992126"/>
  <pageSetup paperSize="1" scale="85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32"/>
  <sheetViews>
    <sheetView workbookViewId="0">
      <selection activeCell="F6" sqref="F6:G6"/>
    </sheetView>
  </sheetViews>
  <sheetFormatPr defaultColWidth="11.4285714285714" defaultRowHeight="15"/>
  <cols>
    <col min="1" max="1" width="5.28571428571429" style="341" customWidth="1"/>
    <col min="2" max="2" width="18.4285714285714" style="341" customWidth="1"/>
    <col min="3" max="3" width="16.4285714285714" style="341" customWidth="1"/>
    <col min="4" max="7" width="5.71428571428571" style="341" customWidth="1"/>
    <col min="8" max="9" width="10.7142857142857" style="341" customWidth="1"/>
    <col min="10" max="25" width="11.4285714285714" style="341"/>
    <col min="26" max="16384" width="11.4285714285714" style="344"/>
  </cols>
  <sheetData>
    <row r="1" spans="2:2">
      <c r="B1" s="398" t="s">
        <v>223</v>
      </c>
    </row>
    <row r="3" ht="15.95" customHeight="1" spans="2:7">
      <c r="B3" s="399" t="s">
        <v>67</v>
      </c>
      <c r="C3" s="400"/>
      <c r="D3" s="401">
        <v>2022</v>
      </c>
      <c r="E3" s="401"/>
      <c r="F3" s="402">
        <f>D3-1</f>
        <v>2021</v>
      </c>
      <c r="G3" s="403"/>
    </row>
    <row r="4" ht="15.95" customHeight="1" spans="2:7">
      <c r="B4" s="404" t="s">
        <v>224</v>
      </c>
      <c r="C4" s="404"/>
      <c r="D4" s="405">
        <v>0</v>
      </c>
      <c r="E4" s="405"/>
      <c r="F4" s="405">
        <v>0</v>
      </c>
      <c r="G4" s="405"/>
    </row>
    <row r="5" spans="2:7">
      <c r="B5" s="404" t="s">
        <v>225</v>
      </c>
      <c r="C5" s="404"/>
      <c r="D5" s="405">
        <v>0</v>
      </c>
      <c r="E5" s="405"/>
      <c r="F5" s="405">
        <v>0</v>
      </c>
      <c r="G5" s="405"/>
    </row>
    <row r="6" spans="2:7">
      <c r="B6" s="404" t="s">
        <v>226</v>
      </c>
      <c r="C6" s="404"/>
      <c r="D6" s="406">
        <f>'2.ESF'!E11</f>
        <v>5142148</v>
      </c>
      <c r="E6" s="405"/>
      <c r="F6" s="406">
        <f>'2.ESF'!F11</f>
        <v>1656005</v>
      </c>
      <c r="G6" s="405"/>
    </row>
    <row r="7" spans="2:7">
      <c r="B7" s="404" t="s">
        <v>227</v>
      </c>
      <c r="C7" s="404"/>
      <c r="D7" s="405">
        <v>0</v>
      </c>
      <c r="E7" s="405"/>
      <c r="F7" s="405">
        <v>0</v>
      </c>
      <c r="G7" s="405"/>
    </row>
    <row r="8" spans="2:7">
      <c r="B8" s="404" t="s">
        <v>228</v>
      </c>
      <c r="C8" s="404"/>
      <c r="D8" s="405">
        <v>0</v>
      </c>
      <c r="E8" s="405"/>
      <c r="F8" s="405">
        <v>0</v>
      </c>
      <c r="G8" s="405"/>
    </row>
    <row r="9" ht="31.5" customHeight="1" spans="2:7">
      <c r="B9" s="407" t="s">
        <v>229</v>
      </c>
      <c r="C9" s="408"/>
      <c r="D9" s="405">
        <v>0</v>
      </c>
      <c r="E9" s="405"/>
      <c r="F9" s="405">
        <v>0</v>
      </c>
      <c r="G9" s="405"/>
    </row>
    <row r="10" ht="24.75" customHeight="1" spans="2:7">
      <c r="B10" s="407" t="s">
        <v>230</v>
      </c>
      <c r="C10" s="408"/>
      <c r="D10" s="405">
        <v>0</v>
      </c>
      <c r="E10" s="405"/>
      <c r="F10" s="405">
        <v>0</v>
      </c>
      <c r="G10" s="405"/>
    </row>
    <row r="11" spans="2:7">
      <c r="B11" s="409" t="s">
        <v>231</v>
      </c>
      <c r="C11" s="410"/>
      <c r="D11" s="405">
        <f>SUM(D4:E10)</f>
        <v>5142148</v>
      </c>
      <c r="E11" s="405"/>
      <c r="F11" s="405">
        <f>SUM(F4:G10)</f>
        <v>1656005</v>
      </c>
      <c r="G11" s="405"/>
    </row>
    <row r="12" spans="2:7">
      <c r="B12" s="411"/>
      <c r="C12" s="411"/>
      <c r="D12" s="411"/>
      <c r="E12" s="411"/>
      <c r="F12" s="411"/>
      <c r="G12" s="411"/>
    </row>
    <row r="13" spans="2:7">
      <c r="B13" s="411"/>
      <c r="C13" s="411"/>
      <c r="D13" s="411"/>
      <c r="E13" s="411"/>
      <c r="F13" s="411"/>
      <c r="G13" s="411"/>
    </row>
    <row r="14" ht="15.95" customHeight="1" spans="2:9">
      <c r="B14" s="412" t="s">
        <v>67</v>
      </c>
      <c r="C14" s="413"/>
      <c r="D14" s="413"/>
      <c r="E14" s="413"/>
      <c r="F14" s="413"/>
      <c r="G14" s="414"/>
      <c r="H14" s="415">
        <f>D3</f>
        <v>2022</v>
      </c>
      <c r="I14" s="401">
        <f>F3</f>
        <v>2021</v>
      </c>
    </row>
    <row r="15" spans="2:9">
      <c r="B15" s="416" t="s">
        <v>232</v>
      </c>
      <c r="C15" s="416"/>
      <c r="D15" s="416"/>
      <c r="E15" s="416"/>
      <c r="F15" s="416"/>
      <c r="G15" s="416"/>
      <c r="H15" s="417">
        <f>'1.EA'!E74</f>
        <v>4620470</v>
      </c>
      <c r="I15" s="417">
        <f>'1.EA'!F74</f>
        <v>166155</v>
      </c>
    </row>
    <row r="16" spans="2:9">
      <c r="B16" s="418" t="s">
        <v>233</v>
      </c>
      <c r="C16" s="419"/>
      <c r="D16" s="419"/>
      <c r="E16" s="419"/>
      <c r="F16" s="419"/>
      <c r="G16" s="420"/>
      <c r="H16" s="421">
        <f>SUM(H17:H22)</f>
        <v>0</v>
      </c>
      <c r="I16" s="421">
        <f>SUM(I17:I22)</f>
        <v>0</v>
      </c>
    </row>
    <row r="17" spans="2:9">
      <c r="B17" s="422" t="s">
        <v>234</v>
      </c>
      <c r="C17" s="423"/>
      <c r="D17" s="423"/>
      <c r="E17" s="423"/>
      <c r="F17" s="423"/>
      <c r="G17" s="424"/>
      <c r="H17" s="425">
        <v>0</v>
      </c>
      <c r="I17" s="425">
        <v>0</v>
      </c>
    </row>
    <row r="18" spans="2:9">
      <c r="B18" s="422" t="s">
        <v>235</v>
      </c>
      <c r="C18" s="423"/>
      <c r="D18" s="423"/>
      <c r="E18" s="423"/>
      <c r="F18" s="423"/>
      <c r="G18" s="424"/>
      <c r="H18" s="425">
        <v>0</v>
      </c>
      <c r="I18" s="425">
        <v>0</v>
      </c>
    </row>
    <row r="19" spans="2:9">
      <c r="B19" s="422" t="s">
        <v>236</v>
      </c>
      <c r="C19" s="423"/>
      <c r="D19" s="423"/>
      <c r="E19" s="423"/>
      <c r="F19" s="423"/>
      <c r="G19" s="424"/>
      <c r="H19" s="425">
        <v>0</v>
      </c>
      <c r="I19" s="425">
        <v>0</v>
      </c>
    </row>
    <row r="20" spans="2:9">
      <c r="B20" s="426" t="s">
        <v>237</v>
      </c>
      <c r="C20" s="427"/>
      <c r="D20" s="427"/>
      <c r="E20" s="427"/>
      <c r="F20" s="427"/>
      <c r="G20" s="428"/>
      <c r="H20" s="425">
        <v>0</v>
      </c>
      <c r="I20" s="425">
        <v>0</v>
      </c>
    </row>
    <row r="21" spans="2:9">
      <c r="B21" s="429" t="s">
        <v>238</v>
      </c>
      <c r="C21" s="429"/>
      <c r="D21" s="429"/>
      <c r="E21" s="429"/>
      <c r="F21" s="429"/>
      <c r="G21" s="429"/>
      <c r="H21" s="425">
        <v>0</v>
      </c>
      <c r="I21" s="425">
        <v>0</v>
      </c>
    </row>
    <row r="22" spans="2:9">
      <c r="B22" s="429" t="s">
        <v>239</v>
      </c>
      <c r="C22" s="429"/>
      <c r="D22" s="429"/>
      <c r="E22" s="429"/>
      <c r="F22" s="429"/>
      <c r="G22" s="429"/>
      <c r="H22" s="425">
        <v>0</v>
      </c>
      <c r="I22" s="425">
        <v>0</v>
      </c>
    </row>
    <row r="23" spans="2:19">
      <c r="B23" s="430" t="s">
        <v>240</v>
      </c>
      <c r="C23" s="431"/>
      <c r="D23" s="431"/>
      <c r="E23" s="431"/>
      <c r="F23" s="431"/>
      <c r="G23" s="432"/>
      <c r="H23" s="417">
        <f>H15-H16</f>
        <v>4620470</v>
      </c>
      <c r="I23" s="417">
        <f>I15-I16</f>
        <v>166155</v>
      </c>
      <c r="S23" s="341" t="s">
        <v>241</v>
      </c>
    </row>
    <row r="24" spans="2:3">
      <c r="B24" s="433"/>
      <c r="C24" s="433"/>
    </row>
    <row r="26" spans="9:11">
      <c r="I26" s="434"/>
      <c r="K26" s="434"/>
    </row>
    <row r="27" spans="11:11">
      <c r="K27" s="435"/>
    </row>
    <row r="32" spans="8:11">
      <c r="H32" s="411"/>
      <c r="I32" s="411"/>
      <c r="J32" s="411"/>
      <c r="K32" s="411"/>
    </row>
  </sheetData>
  <mergeCells count="46"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C24"/>
    <mergeCell ref="H32:I32"/>
    <mergeCell ref="J32:K32"/>
  </mergeCells>
  <pageMargins left="0.7" right="0.7" top="0.75" bottom="0.75" header="0.3" footer="0.3"/>
  <pageSetup paperSize="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8"/>
  <sheetViews>
    <sheetView zoomScale="43" zoomScaleNormal="43" workbookViewId="0">
      <selection activeCell="B1" sqref="B1:E43"/>
    </sheetView>
  </sheetViews>
  <sheetFormatPr defaultColWidth="11.4285714285714" defaultRowHeight="15"/>
  <cols>
    <col min="1" max="1" width="4.42857142857143" style="341" customWidth="1"/>
    <col min="2" max="2" width="62.2857142857143" style="341" customWidth="1"/>
    <col min="3" max="3" width="17.7142857142857" style="341" customWidth="1"/>
    <col min="4" max="4" width="21.4285714285714" style="341" customWidth="1"/>
    <col min="5" max="5" width="5" style="341" customWidth="1"/>
    <col min="6" max="6" width="65.8571428571429" style="341" customWidth="1"/>
    <col min="7" max="7" width="21.7142857142857" style="341" customWidth="1"/>
    <col min="8" max="8" width="21.2857142857143" style="341" customWidth="1"/>
    <col min="9" max="9" width="18.7142857142857" style="341" customWidth="1"/>
    <col min="10" max="30" width="11.4285714285714" style="341"/>
    <col min="31" max="16384" width="11.4285714285714" style="344"/>
  </cols>
  <sheetData>
    <row r="1" s="341" customFormat="1" ht="15.75" spans="1:11">
      <c r="A1" s="345"/>
      <c r="B1" s="346" t="str">
        <f>'8.IPC'!B1:F1</f>
        <v>CUENTA PÚBLICA 2022</v>
      </c>
      <c r="C1" s="346"/>
      <c r="D1" s="346"/>
      <c r="E1" s="345"/>
      <c r="F1" s="346" t="str">
        <f>B1</f>
        <v>CUENTA PÚBLICA 2022</v>
      </c>
      <c r="G1" s="346"/>
      <c r="H1" s="346"/>
      <c r="I1" s="345"/>
      <c r="J1" s="345"/>
      <c r="K1" s="345"/>
    </row>
    <row r="2" s="342" customFormat="1" ht="15.95" customHeight="1" spans="1:30">
      <c r="A2" s="347"/>
      <c r="B2" s="348" t="str">
        <f>'7.EFE'!B2:I2</f>
        <v>GOBIERNO DEL ESTADO DE VERACRUZ DE IGNACIO DE LA LLAVE</v>
      </c>
      <c r="C2" s="349"/>
      <c r="D2" s="350"/>
      <c r="E2" s="347"/>
      <c r="F2" s="348" t="str">
        <f>B2</f>
        <v>GOBIERNO DEL ESTADO DE VERACRUZ DE IGNACIO DE LA LLAVE</v>
      </c>
      <c r="G2" s="349"/>
      <c r="H2" s="350"/>
      <c r="I2" s="347"/>
      <c r="J2" s="395"/>
      <c r="K2" s="347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</row>
    <row r="3" s="342" customFormat="1" ht="15.95" customHeight="1" spans="1:30">
      <c r="A3" s="347"/>
      <c r="B3" s="351" t="str">
        <f>'8.IPC'!B3:F3</f>
        <v>INSTITUTO TECNOLÓGICO SUPERIOR DE PEROTE</v>
      </c>
      <c r="C3" s="352"/>
      <c r="D3" s="353"/>
      <c r="E3" s="347"/>
      <c r="F3" s="351" t="str">
        <f>B3</f>
        <v>INSTITUTO TECNOLÓGICO SUPERIOR DE PEROTE</v>
      </c>
      <c r="G3" s="352"/>
      <c r="H3" s="353"/>
      <c r="I3" s="347"/>
      <c r="J3" s="395"/>
      <c r="K3" s="347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</row>
    <row r="4" s="342" customFormat="1" ht="15.95" customHeight="1" spans="1:30">
      <c r="A4" s="347"/>
      <c r="B4" s="351" t="s">
        <v>242</v>
      </c>
      <c r="C4" s="352"/>
      <c r="D4" s="353"/>
      <c r="E4" s="347"/>
      <c r="F4" s="354" t="s">
        <v>243</v>
      </c>
      <c r="G4" s="355"/>
      <c r="H4" s="356"/>
      <c r="I4" s="347"/>
      <c r="J4" s="347"/>
      <c r="K4" s="347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</row>
    <row r="5" s="342" customFormat="1" ht="15.95" customHeight="1" spans="1:30">
      <c r="A5" s="347"/>
      <c r="B5" s="351" t="s">
        <v>244</v>
      </c>
      <c r="C5" s="352"/>
      <c r="D5" s="353"/>
      <c r="E5" s="347"/>
      <c r="F5" s="354" t="str">
        <f>B5</f>
        <v>Correspondiente del 1 de Enero al 31 de Diciembre de 2022</v>
      </c>
      <c r="G5" s="355"/>
      <c r="H5" s="356"/>
      <c r="I5" s="347"/>
      <c r="J5" s="347"/>
      <c r="K5" s="347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</row>
    <row r="6" s="342" customFormat="1" ht="15.95" customHeight="1" spans="1:30">
      <c r="A6" s="347"/>
      <c r="B6" s="357" t="s">
        <v>245</v>
      </c>
      <c r="C6" s="358"/>
      <c r="D6" s="359"/>
      <c r="E6" s="347"/>
      <c r="F6" s="360" t="s">
        <v>245</v>
      </c>
      <c r="G6" s="361"/>
      <c r="H6" s="362"/>
      <c r="I6" s="347"/>
      <c r="J6" s="347"/>
      <c r="K6" s="347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</row>
    <row r="7" s="341" customFormat="1" ht="9.95" customHeight="1" spans="1:11">
      <c r="A7" s="345"/>
      <c r="B7" s="363"/>
      <c r="C7" s="364"/>
      <c r="D7" s="363"/>
      <c r="E7" s="345"/>
      <c r="F7" s="365"/>
      <c r="G7" s="366"/>
      <c r="H7" s="365"/>
      <c r="I7" s="345"/>
      <c r="J7" s="345"/>
      <c r="K7" s="345"/>
    </row>
    <row r="8" customHeight="1" spans="1:11">
      <c r="A8" s="345"/>
      <c r="B8" s="367" t="s">
        <v>246</v>
      </c>
      <c r="C8" s="368"/>
      <c r="D8" s="369">
        <f>'1.EA'!E30</f>
        <v>57790522</v>
      </c>
      <c r="E8" s="370"/>
      <c r="F8" s="371" t="s">
        <v>247</v>
      </c>
      <c r="G8" s="372"/>
      <c r="H8" s="373">
        <v>53986235</v>
      </c>
      <c r="I8" s="345"/>
      <c r="J8" s="345"/>
      <c r="K8" s="345"/>
    </row>
    <row r="9" ht="9.95" customHeight="1" spans="1:11">
      <c r="A9" s="345"/>
      <c r="B9" s="370"/>
      <c r="C9" s="370"/>
      <c r="D9" s="370"/>
      <c r="E9" s="370"/>
      <c r="F9" s="370"/>
      <c r="G9" s="370"/>
      <c r="H9" s="370"/>
      <c r="I9" s="345"/>
      <c r="J9" s="345"/>
      <c r="K9" s="345"/>
    </row>
    <row r="10" customHeight="1" spans="1:11">
      <c r="A10" s="345"/>
      <c r="B10" s="374" t="s">
        <v>248</v>
      </c>
      <c r="C10" s="375"/>
      <c r="D10" s="374">
        <f>SUM(C11:C16)</f>
        <v>0</v>
      </c>
      <c r="E10" s="370"/>
      <c r="F10" s="374" t="s">
        <v>249</v>
      </c>
      <c r="G10" s="375"/>
      <c r="H10" s="374">
        <f>SUM(G11:G31)</f>
        <v>816183</v>
      </c>
      <c r="I10" s="345"/>
      <c r="J10" s="345"/>
      <c r="K10" s="345"/>
    </row>
    <row r="11" customHeight="1" spans="1:11">
      <c r="A11" s="345"/>
      <c r="B11" s="376" t="s">
        <v>250</v>
      </c>
      <c r="C11" s="377">
        <v>0</v>
      </c>
      <c r="D11" s="370"/>
      <c r="E11" s="370"/>
      <c r="F11" s="375" t="s">
        <v>251</v>
      </c>
      <c r="G11" s="375">
        <v>0</v>
      </c>
      <c r="H11" s="378"/>
      <c r="I11" s="345"/>
      <c r="J11" s="345"/>
      <c r="K11" s="345"/>
    </row>
    <row r="12" s="343" customFormat="1" ht="16.5" customHeight="1" spans="1:30">
      <c r="A12" s="379"/>
      <c r="B12" s="376" t="s">
        <v>252</v>
      </c>
      <c r="C12" s="377">
        <v>0</v>
      </c>
      <c r="D12" s="370"/>
      <c r="E12" s="380"/>
      <c r="F12" s="375" t="s">
        <v>253</v>
      </c>
      <c r="G12" s="375">
        <v>0</v>
      </c>
      <c r="H12" s="378"/>
      <c r="I12" s="379"/>
      <c r="J12" s="379"/>
      <c r="K12" s="379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</row>
    <row r="13" ht="32.25" customHeight="1" spans="1:11">
      <c r="A13" s="345"/>
      <c r="B13" s="381" t="s">
        <v>254</v>
      </c>
      <c r="C13" s="377">
        <v>0</v>
      </c>
      <c r="D13" s="380"/>
      <c r="E13" s="370"/>
      <c r="F13" s="382" t="s">
        <v>255</v>
      </c>
      <c r="G13" s="383">
        <v>457517</v>
      </c>
      <c r="H13" s="370"/>
      <c r="I13" s="345"/>
      <c r="J13" s="345"/>
      <c r="K13" s="345"/>
    </row>
    <row r="14" customHeight="1" spans="1:11">
      <c r="A14" s="345"/>
      <c r="B14" s="384" t="s">
        <v>256</v>
      </c>
      <c r="C14" s="377">
        <v>0</v>
      </c>
      <c r="D14" s="370"/>
      <c r="E14" s="370"/>
      <c r="F14" s="385" t="s">
        <v>257</v>
      </c>
      <c r="G14" s="386">
        <v>0</v>
      </c>
      <c r="H14" s="380"/>
      <c r="I14" s="345"/>
      <c r="J14" s="345"/>
      <c r="K14" s="345"/>
    </row>
    <row r="15" customHeight="1" spans="1:11">
      <c r="A15" s="345"/>
      <c r="B15" s="384" t="s">
        <v>258</v>
      </c>
      <c r="C15" s="377">
        <v>0</v>
      </c>
      <c r="D15" s="370"/>
      <c r="E15" s="370"/>
      <c r="F15" s="382" t="s">
        <v>259</v>
      </c>
      <c r="G15" s="383">
        <v>0</v>
      </c>
      <c r="H15" s="370"/>
      <c r="I15" s="345"/>
      <c r="J15" s="345"/>
      <c r="K15" s="345"/>
    </row>
    <row r="16" customHeight="1" spans="1:11">
      <c r="A16" s="345"/>
      <c r="B16" s="377" t="s">
        <v>260</v>
      </c>
      <c r="C16" s="377">
        <v>0</v>
      </c>
      <c r="D16" s="370"/>
      <c r="E16" s="370"/>
      <c r="F16" s="382" t="s">
        <v>261</v>
      </c>
      <c r="G16" s="383">
        <v>0</v>
      </c>
      <c r="H16" s="370"/>
      <c r="I16" s="345"/>
      <c r="J16" s="345"/>
      <c r="K16" s="345"/>
    </row>
    <row r="17" spans="1:30">
      <c r="A17" s="345"/>
      <c r="B17" s="370"/>
      <c r="C17" s="370"/>
      <c r="D17" s="370"/>
      <c r="E17" s="370"/>
      <c r="F17" s="382" t="s">
        <v>262</v>
      </c>
      <c r="G17" s="383">
        <v>0</v>
      </c>
      <c r="H17" s="370"/>
      <c r="I17" s="345"/>
      <c r="J17" s="345"/>
      <c r="K17" s="345"/>
      <c r="AC17" s="344"/>
      <c r="AD17" s="344"/>
    </row>
    <row r="18" spans="1:30">
      <c r="A18" s="345"/>
      <c r="B18" s="374" t="s">
        <v>263</v>
      </c>
      <c r="C18" s="375"/>
      <c r="D18" s="374">
        <f>SUM(C19:C21)</f>
        <v>0</v>
      </c>
      <c r="E18" s="370"/>
      <c r="F18" s="382" t="s">
        <v>264</v>
      </c>
      <c r="G18" s="383">
        <v>339265</v>
      </c>
      <c r="H18" s="370"/>
      <c r="I18" s="345"/>
      <c r="J18" s="345"/>
      <c r="K18" s="345"/>
      <c r="AC18" s="344"/>
      <c r="AD18" s="344"/>
    </row>
    <row r="19" spans="1:30">
      <c r="A19" s="345"/>
      <c r="B19" s="376" t="s">
        <v>265</v>
      </c>
      <c r="C19" s="377">
        <v>0</v>
      </c>
      <c r="D19" s="370"/>
      <c r="E19" s="370"/>
      <c r="F19" s="382" t="s">
        <v>266</v>
      </c>
      <c r="G19" s="383">
        <v>0</v>
      </c>
      <c r="H19" s="370"/>
      <c r="I19" s="345"/>
      <c r="J19" s="345"/>
      <c r="K19" s="345"/>
      <c r="AC19" s="344"/>
      <c r="AD19" s="344"/>
    </row>
    <row r="20" spans="1:30">
      <c r="A20" s="345"/>
      <c r="B20" s="376" t="s">
        <v>267</v>
      </c>
      <c r="C20" s="377">
        <v>0</v>
      </c>
      <c r="D20" s="370"/>
      <c r="E20" s="370"/>
      <c r="F20" s="382" t="s">
        <v>268</v>
      </c>
      <c r="G20" s="383">
        <v>0</v>
      </c>
      <c r="H20" s="370"/>
      <c r="I20" s="345"/>
      <c r="J20" s="345"/>
      <c r="K20" s="345"/>
      <c r="AC20" s="344"/>
      <c r="AD20" s="344"/>
    </row>
    <row r="21" spans="1:30">
      <c r="A21" s="345"/>
      <c r="B21" s="377" t="s">
        <v>269</v>
      </c>
      <c r="C21" s="377">
        <v>0</v>
      </c>
      <c r="D21" s="370"/>
      <c r="E21" s="370"/>
      <c r="F21" s="382" t="s">
        <v>270</v>
      </c>
      <c r="G21" s="383">
        <v>19401</v>
      </c>
      <c r="H21" s="370"/>
      <c r="I21" s="345"/>
      <c r="J21" s="345"/>
      <c r="K21" s="345"/>
      <c r="AC21" s="344"/>
      <c r="AD21" s="344"/>
    </row>
    <row r="22" spans="1:30">
      <c r="A22" s="345"/>
      <c r="B22" s="370"/>
      <c r="C22" s="370"/>
      <c r="D22" s="370"/>
      <c r="E22" s="370"/>
      <c r="F22" s="382" t="s">
        <v>271</v>
      </c>
      <c r="G22" s="383"/>
      <c r="H22" s="370"/>
      <c r="I22" s="345"/>
      <c r="J22" s="345"/>
      <c r="K22" s="345"/>
      <c r="AC22" s="344"/>
      <c r="AD22" s="344"/>
    </row>
    <row r="23" spans="1:30">
      <c r="A23" s="345"/>
      <c r="B23" s="387" t="s">
        <v>272</v>
      </c>
      <c r="C23" s="388"/>
      <c r="D23" s="387">
        <f>D8+D10-D18</f>
        <v>57790522</v>
      </c>
      <c r="E23" s="370"/>
      <c r="F23" s="382" t="s">
        <v>273</v>
      </c>
      <c r="G23" s="383">
        <v>0</v>
      </c>
      <c r="H23" s="370"/>
      <c r="I23" s="345"/>
      <c r="J23" s="345"/>
      <c r="K23" s="345"/>
      <c r="AC23" s="344"/>
      <c r="AD23" s="344"/>
    </row>
    <row r="24" spans="1:30">
      <c r="A24" s="345"/>
      <c r="B24" s="370"/>
      <c r="C24" s="370"/>
      <c r="D24" s="370" t="str">
        <f>IF(D23='1.EA'!E30,"","ERROR INGRESOS")</f>
        <v/>
      </c>
      <c r="E24" s="370"/>
      <c r="F24" s="382" t="s">
        <v>274</v>
      </c>
      <c r="G24" s="383">
        <v>0</v>
      </c>
      <c r="H24" s="370"/>
      <c r="I24" s="345"/>
      <c r="J24" s="345"/>
      <c r="K24" s="345"/>
      <c r="AC24" s="344"/>
      <c r="AD24" s="344"/>
    </row>
    <row r="25" spans="1:30">
      <c r="A25" s="345"/>
      <c r="B25" s="370"/>
      <c r="C25" s="370"/>
      <c r="D25" s="370"/>
      <c r="E25" s="370"/>
      <c r="F25" s="382" t="s">
        <v>275</v>
      </c>
      <c r="G25" s="383">
        <v>0</v>
      </c>
      <c r="H25" s="370"/>
      <c r="I25" s="345"/>
      <c r="J25" s="345"/>
      <c r="K25" s="345"/>
      <c r="AC25" s="344"/>
      <c r="AD25" s="344"/>
    </row>
    <row r="26" spans="1:30">
      <c r="A26" s="345"/>
      <c r="B26" s="370"/>
      <c r="C26" s="370"/>
      <c r="D26" s="370"/>
      <c r="E26" s="370"/>
      <c r="F26" s="382" t="s">
        <v>276</v>
      </c>
      <c r="G26" s="383"/>
      <c r="H26" s="370"/>
      <c r="I26" s="345"/>
      <c r="J26" s="345"/>
      <c r="K26" s="345"/>
      <c r="AC26" s="344"/>
      <c r="AD26" s="344"/>
    </row>
    <row r="27" spans="1:30">
      <c r="A27" s="345"/>
      <c r="B27" s="370"/>
      <c r="C27" s="370"/>
      <c r="D27" s="370"/>
      <c r="E27" s="370"/>
      <c r="F27" s="382" t="s">
        <v>277</v>
      </c>
      <c r="G27" s="383">
        <v>0</v>
      </c>
      <c r="H27" s="370"/>
      <c r="I27" s="345"/>
      <c r="J27" s="345"/>
      <c r="K27" s="345"/>
      <c r="AC27" s="344"/>
      <c r="AD27" s="344"/>
    </row>
    <row r="28" spans="1:30">
      <c r="A28" s="345"/>
      <c r="B28" s="370"/>
      <c r="C28" s="370"/>
      <c r="D28" s="370"/>
      <c r="E28" s="370"/>
      <c r="F28" s="382" t="s">
        <v>278</v>
      </c>
      <c r="G28" s="383">
        <v>0</v>
      </c>
      <c r="H28" s="370"/>
      <c r="I28" s="345"/>
      <c r="J28" s="345"/>
      <c r="K28" s="345"/>
      <c r="AC28" s="344"/>
      <c r="AD28" s="344"/>
    </row>
    <row r="29" spans="1:30">
      <c r="A29" s="345"/>
      <c r="B29" s="370"/>
      <c r="C29" s="370"/>
      <c r="D29" s="370"/>
      <c r="E29" s="370"/>
      <c r="F29" s="382" t="s">
        <v>279</v>
      </c>
      <c r="G29" s="383">
        <v>0</v>
      </c>
      <c r="H29" s="370"/>
      <c r="I29" s="345"/>
      <c r="J29" s="345"/>
      <c r="K29" s="345"/>
      <c r="AC29" s="344"/>
      <c r="AD29" s="344"/>
    </row>
    <row r="30" spans="1:30">
      <c r="A30" s="345"/>
      <c r="B30" s="370"/>
      <c r="C30" s="380"/>
      <c r="D30" s="370"/>
      <c r="E30" s="370"/>
      <c r="F30" s="382" t="s">
        <v>280</v>
      </c>
      <c r="G30" s="383">
        <v>0</v>
      </c>
      <c r="H30" s="370"/>
      <c r="I30" s="345"/>
      <c r="J30" s="345"/>
      <c r="K30" s="345"/>
      <c r="AC30" s="344"/>
      <c r="AD30" s="344"/>
    </row>
    <row r="31" spans="1:30">
      <c r="A31" s="345"/>
      <c r="B31" s="370"/>
      <c r="C31" s="370"/>
      <c r="D31" s="370"/>
      <c r="E31" s="370"/>
      <c r="F31" s="377" t="s">
        <v>281</v>
      </c>
      <c r="G31" s="383">
        <v>0</v>
      </c>
      <c r="H31" s="370"/>
      <c r="I31" s="345"/>
      <c r="J31" s="345"/>
      <c r="K31" s="345"/>
      <c r="AC31" s="344"/>
      <c r="AD31" s="344"/>
    </row>
    <row r="32" spans="1:30">
      <c r="A32" s="345"/>
      <c r="B32" s="370"/>
      <c r="C32" s="370"/>
      <c r="D32" s="370"/>
      <c r="E32" s="370"/>
      <c r="F32" s="370"/>
      <c r="G32" s="370"/>
      <c r="H32" s="370"/>
      <c r="I32" s="345"/>
      <c r="J32" s="345"/>
      <c r="K32" s="345"/>
      <c r="AC32" s="344"/>
      <c r="AD32" s="344"/>
    </row>
    <row r="33" spans="1:30">
      <c r="A33" s="345"/>
      <c r="B33" s="370"/>
      <c r="C33" s="370"/>
      <c r="D33" s="370"/>
      <c r="E33" s="370"/>
      <c r="F33" s="374" t="s">
        <v>282</v>
      </c>
      <c r="G33" s="375"/>
      <c r="H33" s="374">
        <f>SUM(G34:G40)</f>
        <v>0</v>
      </c>
      <c r="I33" s="345"/>
      <c r="J33" s="345"/>
      <c r="K33" s="345"/>
      <c r="AC33" s="344"/>
      <c r="AD33" s="344"/>
    </row>
    <row r="34" ht="30" spans="1:30">
      <c r="A34" s="345"/>
      <c r="B34" s="370"/>
      <c r="C34" s="370"/>
      <c r="D34" s="370"/>
      <c r="E34" s="370"/>
      <c r="F34" s="384" t="s">
        <v>283</v>
      </c>
      <c r="G34" s="377">
        <v>0</v>
      </c>
      <c r="H34" s="370"/>
      <c r="I34" s="345"/>
      <c r="J34" s="345"/>
      <c r="K34" s="345"/>
      <c r="AC34" s="344"/>
      <c r="AD34" s="344"/>
    </row>
    <row r="35" spans="1:30">
      <c r="A35" s="345"/>
      <c r="B35" s="370"/>
      <c r="C35" s="370"/>
      <c r="D35" s="370"/>
      <c r="E35" s="370"/>
      <c r="F35" s="384" t="s">
        <v>284</v>
      </c>
      <c r="G35" s="377">
        <v>0</v>
      </c>
      <c r="H35" s="370"/>
      <c r="I35" s="345"/>
      <c r="J35" s="345"/>
      <c r="K35" s="345"/>
      <c r="AC35" s="344"/>
      <c r="AD35" s="344"/>
    </row>
    <row r="36" spans="1:30">
      <c r="A36" s="345"/>
      <c r="B36" s="389"/>
      <c r="C36" s="389"/>
      <c r="D36" s="389"/>
      <c r="E36" s="370"/>
      <c r="F36" s="384" t="s">
        <v>285</v>
      </c>
      <c r="G36" s="377">
        <v>0</v>
      </c>
      <c r="H36" s="370"/>
      <c r="I36" s="345"/>
      <c r="J36" s="345"/>
      <c r="K36" s="345"/>
      <c r="AC36" s="344"/>
      <c r="AD36" s="344"/>
    </row>
    <row r="37" ht="30" spans="1:30">
      <c r="A37" s="345"/>
      <c r="B37" s="389"/>
      <c r="C37" s="389"/>
      <c r="D37" s="389"/>
      <c r="E37" s="370"/>
      <c r="F37" s="390" t="s">
        <v>286</v>
      </c>
      <c r="G37" s="377">
        <v>0</v>
      </c>
      <c r="H37" s="370"/>
      <c r="I37" s="345"/>
      <c r="J37" s="345"/>
      <c r="K37" s="345"/>
      <c r="AC37" s="344"/>
      <c r="AD37" s="344"/>
    </row>
    <row r="38" spans="1:30">
      <c r="A38" s="345"/>
      <c r="B38" s="389"/>
      <c r="C38" s="389"/>
      <c r="D38" s="389"/>
      <c r="E38" s="370"/>
      <c r="F38" s="384" t="s">
        <v>287</v>
      </c>
      <c r="G38" s="377">
        <v>0</v>
      </c>
      <c r="H38" s="370"/>
      <c r="I38" s="397"/>
      <c r="J38" s="345"/>
      <c r="K38" s="345"/>
      <c r="AC38" s="344"/>
      <c r="AD38" s="344"/>
    </row>
    <row r="39" spans="1:30">
      <c r="A39" s="345"/>
      <c r="B39" s="389"/>
      <c r="C39" s="389"/>
      <c r="D39" s="389"/>
      <c r="E39" s="370"/>
      <c r="F39" s="381" t="s">
        <v>288</v>
      </c>
      <c r="G39" s="377">
        <v>0</v>
      </c>
      <c r="H39" s="370"/>
      <c r="I39" s="345"/>
      <c r="J39" s="345"/>
      <c r="K39" s="345"/>
      <c r="AC39" s="344"/>
      <c r="AD39" s="344"/>
    </row>
    <row r="40" spans="1:30">
      <c r="A40" s="345"/>
      <c r="B40" s="391"/>
      <c r="C40" s="370"/>
      <c r="D40" s="370"/>
      <c r="E40" s="370"/>
      <c r="F40" s="377" t="s">
        <v>289</v>
      </c>
      <c r="G40" s="377">
        <v>0</v>
      </c>
      <c r="H40" s="370"/>
      <c r="I40" s="345"/>
      <c r="J40" s="345"/>
      <c r="K40" s="345"/>
      <c r="AC40" s="344"/>
      <c r="AD40" s="344"/>
    </row>
    <row r="41" spans="1:30">
      <c r="A41" s="345"/>
      <c r="B41" s="391"/>
      <c r="C41" s="370"/>
      <c r="D41" s="370"/>
      <c r="E41" s="370"/>
      <c r="F41" s="370"/>
      <c r="G41" s="370"/>
      <c r="H41" s="370"/>
      <c r="I41" s="345"/>
      <c r="J41" s="345"/>
      <c r="K41" s="345"/>
      <c r="AC41" s="344"/>
      <c r="AD41" s="344"/>
    </row>
    <row r="42" s="341" customFormat="1" spans="1:11">
      <c r="A42" s="345"/>
      <c r="B42" s="391"/>
      <c r="C42" s="392"/>
      <c r="D42" s="392"/>
      <c r="E42" s="345"/>
      <c r="F42" s="387" t="s">
        <v>290</v>
      </c>
      <c r="G42" s="387">
        <f>H8-H10+H33</f>
        <v>53170052</v>
      </c>
      <c r="H42" s="393"/>
      <c r="I42" s="345"/>
      <c r="J42" s="345"/>
      <c r="K42" s="345"/>
    </row>
    <row r="43" s="341" customFormat="1" spans="1:11">
      <c r="A43" s="345"/>
      <c r="B43" s="391"/>
      <c r="C43" s="370"/>
      <c r="D43" s="370"/>
      <c r="E43" s="370"/>
      <c r="F43" s="345"/>
      <c r="G43" s="345"/>
      <c r="H43" s="345"/>
      <c r="I43" s="345"/>
      <c r="J43" s="345"/>
      <c r="K43" s="345"/>
    </row>
    <row r="44" s="341" customFormat="1" spans="1:11">
      <c r="A44" s="345"/>
      <c r="B44" s="391"/>
      <c r="C44" s="370"/>
      <c r="D44" s="370"/>
      <c r="E44" s="370"/>
      <c r="F44" s="345"/>
      <c r="G44" s="370" t="str">
        <f>IF(G42='1.EA'!E72,"","ERROR GASTO")</f>
        <v/>
      </c>
      <c r="H44" s="345"/>
      <c r="I44" s="345"/>
      <c r="J44" s="345"/>
      <c r="K44" s="345"/>
    </row>
    <row r="45" s="341" customFormat="1" spans="1:11">
      <c r="A45" s="345"/>
      <c r="B45" s="391"/>
      <c r="C45" s="370"/>
      <c r="D45" s="370"/>
      <c r="E45" s="370"/>
      <c r="F45" s="345"/>
      <c r="G45" s="345"/>
      <c r="H45" s="345"/>
      <c r="I45" s="345"/>
      <c r="J45" s="345"/>
      <c r="K45" s="345"/>
    </row>
    <row r="46" s="341" customFormat="1" spans="1:11">
      <c r="A46" s="345"/>
      <c r="B46" s="345"/>
      <c r="C46" s="392"/>
      <c r="D46" s="392"/>
      <c r="E46" s="345"/>
      <c r="F46" s="345"/>
      <c r="G46" s="345"/>
      <c r="H46" s="345"/>
      <c r="I46" s="345"/>
      <c r="J46" s="345"/>
      <c r="K46" s="345"/>
    </row>
    <row r="47" s="341" customFormat="1" spans="1:11">
      <c r="A47" s="345"/>
      <c r="B47" s="345"/>
      <c r="C47" s="392"/>
      <c r="D47" s="392"/>
      <c r="E47" s="345"/>
      <c r="F47" s="345"/>
      <c r="G47" s="345"/>
      <c r="H47" s="345"/>
      <c r="I47" s="345"/>
      <c r="J47" s="345"/>
      <c r="K47" s="345"/>
    </row>
    <row r="48" s="341" customFormat="1" spans="1:11">
      <c r="A48" s="345"/>
      <c r="B48" s="345"/>
      <c r="C48" s="392"/>
      <c r="D48" s="392"/>
      <c r="E48" s="345"/>
      <c r="F48" s="345"/>
      <c r="G48" s="345"/>
      <c r="H48" s="345"/>
      <c r="I48" s="345"/>
      <c r="J48" s="345"/>
      <c r="K48" s="345"/>
    </row>
    <row r="49" s="341" customFormat="1" spans="1:11">
      <c r="A49" s="345"/>
      <c r="B49" s="391"/>
      <c r="C49" s="370"/>
      <c r="D49" s="370"/>
      <c r="E49" s="370"/>
      <c r="F49" s="345"/>
      <c r="G49" s="345"/>
      <c r="H49" s="345"/>
      <c r="I49" s="345"/>
      <c r="J49" s="345"/>
      <c r="K49" s="345"/>
    </row>
    <row r="50" s="341" customFormat="1" spans="1:11">
      <c r="A50" s="345"/>
      <c r="B50" s="391"/>
      <c r="C50" s="370"/>
      <c r="D50" s="370"/>
      <c r="E50" s="370"/>
      <c r="F50" s="345"/>
      <c r="G50" s="345"/>
      <c r="H50" s="345"/>
      <c r="I50" s="345"/>
      <c r="J50" s="345"/>
      <c r="K50" s="345"/>
    </row>
    <row r="51" s="341" customFormat="1" spans="1:11">
      <c r="A51" s="345"/>
      <c r="B51" s="391"/>
      <c r="C51" s="370"/>
      <c r="D51" s="370"/>
      <c r="E51" s="370"/>
      <c r="F51" s="345"/>
      <c r="G51" s="345"/>
      <c r="H51" s="345"/>
      <c r="I51" s="345"/>
      <c r="J51" s="345"/>
      <c r="K51" s="345"/>
    </row>
    <row r="52" s="341" customFormat="1" spans="1:11">
      <c r="A52" s="345"/>
      <c r="B52" s="370"/>
      <c r="C52" s="370"/>
      <c r="D52" s="370"/>
      <c r="E52" s="370"/>
      <c r="F52" s="345"/>
      <c r="G52" s="345"/>
      <c r="H52" s="345"/>
      <c r="I52" s="345"/>
      <c r="J52" s="345"/>
      <c r="K52" s="345"/>
    </row>
    <row r="53" s="341" customFormat="1" spans="1:11">
      <c r="A53" s="345"/>
      <c r="B53" s="370"/>
      <c r="C53" s="370"/>
      <c r="D53" s="370"/>
      <c r="E53" s="370"/>
      <c r="F53" s="345"/>
      <c r="G53" s="345"/>
      <c r="H53" s="345"/>
      <c r="I53" s="345"/>
      <c r="J53" s="345"/>
      <c r="K53" s="345"/>
    </row>
    <row r="54" s="341" customFormat="1" spans="1:11">
      <c r="A54" s="345"/>
      <c r="B54" s="378"/>
      <c r="C54" s="394"/>
      <c r="D54" s="378"/>
      <c r="E54" s="370"/>
      <c r="F54" s="345"/>
      <c r="G54" s="345"/>
      <c r="H54" s="345"/>
      <c r="I54" s="345"/>
      <c r="J54" s="345"/>
      <c r="K54" s="345"/>
    </row>
    <row r="55" s="341" customFormat="1" spans="1:11">
      <c r="A55" s="345"/>
      <c r="B55" s="391"/>
      <c r="C55" s="370"/>
      <c r="D55" s="370"/>
      <c r="E55" s="370"/>
      <c r="F55" s="345"/>
      <c r="G55" s="345"/>
      <c r="H55" s="345"/>
      <c r="I55" s="345"/>
      <c r="J55" s="345"/>
      <c r="K55" s="345"/>
    </row>
    <row r="56" s="341" customFormat="1" spans="1:11">
      <c r="A56" s="345"/>
      <c r="B56" s="391"/>
      <c r="C56" s="370"/>
      <c r="D56" s="370"/>
      <c r="E56" s="370"/>
      <c r="F56" s="345"/>
      <c r="G56" s="345"/>
      <c r="H56" s="345"/>
      <c r="I56" s="345"/>
      <c r="J56" s="345"/>
      <c r="K56" s="345"/>
    </row>
    <row r="57" s="341" customFormat="1" spans="1:11">
      <c r="A57" s="345"/>
      <c r="B57" s="391"/>
      <c r="C57" s="370"/>
      <c r="D57" s="370"/>
      <c r="E57" s="370"/>
      <c r="F57" s="345"/>
      <c r="G57" s="345"/>
      <c r="H57" s="345"/>
      <c r="I57" s="345"/>
      <c r="J57" s="345"/>
      <c r="K57" s="345"/>
    </row>
    <row r="58" s="341" customFormat="1" spans="1:11">
      <c r="A58" s="345"/>
      <c r="B58" s="391"/>
      <c r="C58" s="370"/>
      <c r="D58" s="370"/>
      <c r="E58" s="370"/>
      <c r="F58" s="345"/>
      <c r="G58" s="345"/>
      <c r="H58" s="345"/>
      <c r="I58" s="345"/>
      <c r="J58" s="345"/>
      <c r="K58" s="345"/>
    </row>
    <row r="59" s="341" customFormat="1" spans="6:8">
      <c r="F59" s="345"/>
      <c r="G59" s="345"/>
      <c r="H59" s="345"/>
    </row>
    <row r="60" s="341" customFormat="1" spans="6:8">
      <c r="F60" s="345"/>
      <c r="G60" s="345"/>
      <c r="H60" s="345"/>
    </row>
    <row r="61" s="341" customFormat="1" spans="6:8">
      <c r="F61" s="345"/>
      <c r="G61" s="345"/>
      <c r="H61" s="345"/>
    </row>
    <row r="62" s="341" customFormat="1" spans="6:8">
      <c r="F62" s="345"/>
      <c r="G62" s="345"/>
      <c r="H62" s="345"/>
    </row>
    <row r="63" s="341" customFormat="1"/>
    <row r="64" s="341" customFormat="1"/>
    <row r="65" s="341" customFormat="1"/>
    <row r="66" s="341" customFormat="1"/>
    <row r="67" s="341" customFormat="1"/>
    <row r="68" s="341" customFormat="1"/>
    <row r="69" s="341" customFormat="1"/>
    <row r="70" s="341" customFormat="1"/>
    <row r="71" s="341" customFormat="1"/>
    <row r="72" s="341" customFormat="1"/>
    <row r="73" s="341" customFormat="1"/>
    <row r="74" s="341" customFormat="1"/>
    <row r="75" s="341" customFormat="1"/>
    <row r="76" s="341" customFormat="1"/>
    <row r="77" s="341" customFormat="1"/>
    <row r="78" s="341" customFormat="1"/>
  </sheetData>
  <sheetProtection formatCells="0" formatColumns="0" formatRows="0" insertRows="0" insertColumns="0" insertHyperlinks="0" deleteColumns="0" deleteRows="0" sort="0" autoFilter="0" pivotTables="0"/>
  <mergeCells count="16">
    <mergeCell ref="B1:D1"/>
    <mergeCell ref="F1:H1"/>
    <mergeCell ref="B2:D2"/>
    <mergeCell ref="F2:H2"/>
    <mergeCell ref="B3:D3"/>
    <mergeCell ref="F3:H3"/>
    <mergeCell ref="B4:D4"/>
    <mergeCell ref="F4:H4"/>
    <mergeCell ref="B5:D5"/>
    <mergeCell ref="F5:H5"/>
    <mergeCell ref="B6:D6"/>
    <mergeCell ref="F6:H6"/>
    <mergeCell ref="B36:D36"/>
    <mergeCell ref="B37:D37"/>
    <mergeCell ref="B38:D38"/>
    <mergeCell ref="B39:D39"/>
  </mergeCells>
  <pageMargins left="0.428472222222222" right="0.314583333333333" top="0.519444444444444" bottom="0.428472222222222" header="0.314583333333333" footer="0.314583333333333"/>
  <pageSetup paperSize="1" scale="62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7:E12"/>
  <sheetViews>
    <sheetView workbookViewId="0">
      <selection activeCell="B12" sqref="B12:D12"/>
    </sheetView>
  </sheetViews>
  <sheetFormatPr defaultColWidth="11" defaultRowHeight="15" outlineLevelCol="4"/>
  <cols>
    <col min="2" max="2" width="103.857142857143" customWidth="1"/>
    <col min="4" max="4" width="14.4285714285714" customWidth="1"/>
  </cols>
  <sheetData>
    <row r="7" ht="54" customHeight="1" spans="1:5">
      <c r="A7" s="110" t="s">
        <v>0</v>
      </c>
      <c r="B7" s="110"/>
      <c r="C7" s="110"/>
      <c r="D7" s="110"/>
      <c r="E7" s="110"/>
    </row>
    <row r="8" ht="36" customHeight="1" spans="2:4">
      <c r="B8" s="110" t="str">
        <f>'9. V) concilia VA EN NOTAS'!B3:D3</f>
        <v>INSTITUTO TECNOLÓGICO SUPERIOR DE PEROTE</v>
      </c>
      <c r="C8" s="110"/>
      <c r="D8" s="110"/>
    </row>
    <row r="9" ht="36" customHeight="1" spans="1:5">
      <c r="A9" s="110" t="str">
        <f>CARÁTULA!A9</f>
        <v>CUENTA PÚBLICA 2022</v>
      </c>
      <c r="B9" s="110"/>
      <c r="C9" s="110"/>
      <c r="D9" s="110"/>
      <c r="E9" s="110"/>
    </row>
    <row r="10" ht="36" customHeight="1" spans="2:4">
      <c r="B10" s="110" t="str">
        <f>'APARTADO I INF. CONTABLE'!B8:D8</f>
        <v>DEL 1 DE ENERO AL 31 DE DICIEMBRE DE 2022</v>
      </c>
      <c r="C10" s="110"/>
      <c r="D10" s="110"/>
    </row>
    <row r="11" ht="40.5" customHeight="1" spans="2:4">
      <c r="B11" s="110" t="s">
        <v>291</v>
      </c>
      <c r="C11" s="110"/>
      <c r="D11" s="110"/>
    </row>
    <row r="12" ht="87" customHeight="1" spans="2:4">
      <c r="B12" s="111" t="s">
        <v>292</v>
      </c>
      <c r="C12" s="111"/>
      <c r="D12" s="111"/>
    </row>
  </sheetData>
  <mergeCells count="6">
    <mergeCell ref="A7:E7"/>
    <mergeCell ref="B8:D8"/>
    <mergeCell ref="A9:E9"/>
    <mergeCell ref="B10:D10"/>
    <mergeCell ref="B11:D11"/>
    <mergeCell ref="B12:D12"/>
  </mergeCells>
  <pageMargins left="0.708661417322835" right="0.708661417322835" top="0.748031496062992" bottom="0.748031496062992" header="0.31496062992126" footer="0.31496062992126"/>
  <pageSetup paperSize="1" scale="82" orientation="landscape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zoomScale="82" zoomScaleNormal="82" workbookViewId="0">
      <selection activeCell="J33" sqref="J33"/>
    </sheetView>
  </sheetViews>
  <sheetFormatPr defaultColWidth="11" defaultRowHeight="11.25"/>
  <cols>
    <col min="1" max="1" width="1.14285714285714" style="247" customWidth="1"/>
    <col min="2" max="2" width="4.85714285714286" style="220" customWidth="1"/>
    <col min="3" max="3" width="4.14285714285714" style="220" customWidth="1"/>
    <col min="4" max="4" width="47" style="220" customWidth="1"/>
    <col min="5" max="10" width="21.2857142857143" style="220" customWidth="1"/>
    <col min="11" max="11" width="2" style="247" customWidth="1"/>
    <col min="12" max="16384" width="11.4285714285714" style="220"/>
  </cols>
  <sheetData>
    <row r="1" s="247" customFormat="1" ht="20.25" customHeight="1" spans="2:10">
      <c r="B1" s="221" t="str">
        <f>'8.IPC'!B1:F1</f>
        <v>CUENTA PÚBLICA 2022</v>
      </c>
      <c r="C1" s="221"/>
      <c r="D1" s="221"/>
      <c r="E1" s="221"/>
      <c r="F1" s="221"/>
      <c r="G1" s="221"/>
      <c r="H1" s="221"/>
      <c r="I1" s="221"/>
      <c r="J1" s="221"/>
    </row>
    <row r="2" ht="15.75" spans="2:10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ht="15.75" spans="2:10">
      <c r="B3" s="71" t="str">
        <f>'APARTADO II PRESUPUETARIOS'!B8:D8</f>
        <v>INSTITUTO TECNOLÓGICO SUPERIOR DE PEROTE</v>
      </c>
      <c r="C3" s="71"/>
      <c r="D3" s="71"/>
      <c r="E3" s="71"/>
      <c r="F3" s="71"/>
      <c r="G3" s="71"/>
      <c r="H3" s="71"/>
      <c r="I3" s="71"/>
      <c r="J3" s="71"/>
    </row>
    <row r="4" ht="15.75" spans="2:10">
      <c r="B4" s="71" t="s">
        <v>293</v>
      </c>
      <c r="C4" s="71"/>
      <c r="D4" s="71"/>
      <c r="E4" s="71"/>
      <c r="F4" s="71"/>
      <c r="G4" s="71"/>
      <c r="H4" s="71"/>
      <c r="I4" s="71"/>
      <c r="J4" s="71"/>
    </row>
    <row r="5" ht="15.75" spans="2:10">
      <c r="B5" s="71" t="str">
        <f>'7.EFE'!B5:I5</f>
        <v>Del 1 de Enero al 31  de Diciembre de 2022</v>
      </c>
      <c r="C5" s="71"/>
      <c r="D5" s="71"/>
      <c r="E5" s="71"/>
      <c r="F5" s="71"/>
      <c r="G5" s="71"/>
      <c r="H5" s="71"/>
      <c r="I5" s="71"/>
      <c r="J5" s="71"/>
    </row>
    <row r="6" ht="15.75" spans="2:10">
      <c r="B6" s="72" t="str">
        <f>'7.EFE'!B6:I6</f>
        <v>(Cifras en Pesos)</v>
      </c>
      <c r="C6" s="72"/>
      <c r="D6" s="72"/>
      <c r="E6" s="72"/>
      <c r="F6" s="72"/>
      <c r="G6" s="72"/>
      <c r="H6" s="72"/>
      <c r="I6" s="72"/>
      <c r="J6" s="72"/>
    </row>
    <row r="7" s="247" customFormat="1" ht="15.75" spans="1:10">
      <c r="A7" s="277"/>
      <c r="B7" s="278"/>
      <c r="C7" s="278"/>
      <c r="D7" s="278"/>
      <c r="E7" s="73"/>
      <c r="F7" s="279"/>
      <c r="G7" s="279"/>
      <c r="H7" s="279"/>
      <c r="I7" s="279"/>
      <c r="J7" s="279"/>
    </row>
    <row r="8" ht="12" customHeight="1" spans="1:10">
      <c r="A8" s="277"/>
      <c r="B8" s="280" t="s">
        <v>294</v>
      </c>
      <c r="C8" s="280"/>
      <c r="D8" s="280"/>
      <c r="E8" s="281" t="s">
        <v>295</v>
      </c>
      <c r="F8" s="281"/>
      <c r="G8" s="281"/>
      <c r="H8" s="281"/>
      <c r="I8" s="281"/>
      <c r="J8" s="327" t="s">
        <v>296</v>
      </c>
    </row>
    <row r="9" ht="31.5" spans="1:10">
      <c r="A9" s="277"/>
      <c r="B9" s="282"/>
      <c r="C9" s="282"/>
      <c r="D9" s="282"/>
      <c r="E9" s="281" t="s">
        <v>297</v>
      </c>
      <c r="F9" s="283" t="s">
        <v>298</v>
      </c>
      <c r="G9" s="281" t="s">
        <v>299</v>
      </c>
      <c r="H9" s="281" t="s">
        <v>300</v>
      </c>
      <c r="I9" s="281" t="s">
        <v>301</v>
      </c>
      <c r="J9" s="327"/>
    </row>
    <row r="10" ht="12" customHeight="1" spans="1:10">
      <c r="A10" s="277"/>
      <c r="B10" s="284"/>
      <c r="C10" s="284"/>
      <c r="D10" s="284"/>
      <c r="E10" s="281" t="s">
        <v>302</v>
      </c>
      <c r="F10" s="281" t="s">
        <v>303</v>
      </c>
      <c r="G10" s="281" t="s">
        <v>304</v>
      </c>
      <c r="H10" s="281" t="s">
        <v>305</v>
      </c>
      <c r="I10" s="281" t="s">
        <v>306</v>
      </c>
      <c r="J10" s="328" t="s">
        <v>307</v>
      </c>
    </row>
    <row r="11" ht="12" customHeight="1" spans="1:10">
      <c r="A11" s="285"/>
      <c r="B11" s="286"/>
      <c r="C11" s="286"/>
      <c r="D11" s="287"/>
      <c r="E11" s="288"/>
      <c r="F11" s="289"/>
      <c r="G11" s="289"/>
      <c r="H11" s="289"/>
      <c r="I11" s="289"/>
      <c r="J11" s="329"/>
    </row>
    <row r="12" ht="15" spans="1:10">
      <c r="A12" s="285"/>
      <c r="B12" s="290" t="s">
        <v>12</v>
      </c>
      <c r="C12" s="290"/>
      <c r="D12" s="291"/>
      <c r="E12" s="292">
        <v>0</v>
      </c>
      <c r="F12" s="292">
        <v>0</v>
      </c>
      <c r="G12" s="293">
        <f>+E12+F12</f>
        <v>0</v>
      </c>
      <c r="H12" s="292">
        <v>0</v>
      </c>
      <c r="I12" s="292">
        <v>0</v>
      </c>
      <c r="J12" s="330">
        <f>+I12-E12</f>
        <v>0</v>
      </c>
    </row>
    <row r="13" ht="15" spans="1:10">
      <c r="A13" s="285"/>
      <c r="B13" s="290" t="s">
        <v>194</v>
      </c>
      <c r="C13" s="290"/>
      <c r="D13" s="291"/>
      <c r="E13" s="292">
        <v>0</v>
      </c>
      <c r="F13" s="292">
        <v>0</v>
      </c>
      <c r="G13" s="293">
        <f t="shared" ref="G13:G21" si="0">+E13+F13</f>
        <v>0</v>
      </c>
      <c r="H13" s="292">
        <v>0</v>
      </c>
      <c r="I13" s="292">
        <v>0</v>
      </c>
      <c r="J13" s="330">
        <f t="shared" ref="J13:J21" si="1">+I13-E13</f>
        <v>0</v>
      </c>
    </row>
    <row r="14" ht="15" spans="1:10">
      <c r="A14" s="285"/>
      <c r="B14" s="290" t="s">
        <v>14</v>
      </c>
      <c r="C14" s="290"/>
      <c r="D14" s="291"/>
      <c r="E14" s="292">
        <v>0</v>
      </c>
      <c r="F14" s="292">
        <v>0</v>
      </c>
      <c r="G14" s="293">
        <f t="shared" si="0"/>
        <v>0</v>
      </c>
      <c r="H14" s="292">
        <v>0</v>
      </c>
      <c r="I14" s="292">
        <v>0</v>
      </c>
      <c r="J14" s="330">
        <f t="shared" si="1"/>
        <v>0</v>
      </c>
    </row>
    <row r="15" ht="15" spans="1:10">
      <c r="A15" s="285"/>
      <c r="B15" s="290" t="s">
        <v>15</v>
      </c>
      <c r="C15" s="290"/>
      <c r="D15" s="291"/>
      <c r="E15" s="292">
        <v>0</v>
      </c>
      <c r="F15" s="292">
        <v>0</v>
      </c>
      <c r="G15" s="293">
        <f t="shared" si="0"/>
        <v>0</v>
      </c>
      <c r="H15" s="292">
        <v>0</v>
      </c>
      <c r="I15" s="292">
        <v>0</v>
      </c>
      <c r="J15" s="330">
        <f t="shared" si="1"/>
        <v>0</v>
      </c>
    </row>
    <row r="16" ht="15" spans="1:10">
      <c r="A16" s="285"/>
      <c r="B16" s="290" t="s">
        <v>308</v>
      </c>
      <c r="C16" s="290"/>
      <c r="D16" s="291"/>
      <c r="E16" s="292">
        <v>0</v>
      </c>
      <c r="F16" s="292">
        <v>0</v>
      </c>
      <c r="G16" s="293">
        <f t="shared" si="0"/>
        <v>0</v>
      </c>
      <c r="H16" s="292">
        <v>0</v>
      </c>
      <c r="I16" s="292">
        <v>0</v>
      </c>
      <c r="J16" s="330">
        <f t="shared" si="1"/>
        <v>0</v>
      </c>
    </row>
    <row r="17" ht="15" spans="1:10">
      <c r="A17" s="285"/>
      <c r="B17" s="290" t="s">
        <v>309</v>
      </c>
      <c r="C17" s="290"/>
      <c r="D17" s="291"/>
      <c r="E17" s="292">
        <v>0</v>
      </c>
      <c r="F17" s="292">
        <v>0</v>
      </c>
      <c r="G17" s="293">
        <f t="shared" si="0"/>
        <v>0</v>
      </c>
      <c r="H17" s="292">
        <v>0</v>
      </c>
      <c r="I17" s="292">
        <v>0</v>
      </c>
      <c r="J17" s="330">
        <f t="shared" si="1"/>
        <v>0</v>
      </c>
    </row>
    <row r="18" ht="34.5" customHeight="1" spans="1:10">
      <c r="A18" s="285"/>
      <c r="B18" s="290" t="s">
        <v>310</v>
      </c>
      <c r="C18" s="290"/>
      <c r="D18" s="291"/>
      <c r="E18" s="292">
        <v>7129969</v>
      </c>
      <c r="F18" s="292">
        <v>1352717</v>
      </c>
      <c r="G18" s="293">
        <f t="shared" si="0"/>
        <v>8482686</v>
      </c>
      <c r="H18" s="292">
        <v>6446860</v>
      </c>
      <c r="I18" s="292">
        <v>6358049</v>
      </c>
      <c r="J18" s="330">
        <f t="shared" si="1"/>
        <v>-771920</v>
      </c>
    </row>
    <row r="19" ht="55.5" customHeight="1" spans="1:10">
      <c r="A19" s="285"/>
      <c r="B19" s="290" t="s">
        <v>311</v>
      </c>
      <c r="C19" s="290"/>
      <c r="D19" s="291"/>
      <c r="E19" s="292">
        <v>0</v>
      </c>
      <c r="F19" s="292">
        <v>0</v>
      </c>
      <c r="G19" s="293">
        <f t="shared" si="0"/>
        <v>0</v>
      </c>
      <c r="H19" s="292">
        <v>0</v>
      </c>
      <c r="I19" s="292">
        <v>0</v>
      </c>
      <c r="J19" s="330">
        <f t="shared" si="1"/>
        <v>0</v>
      </c>
    </row>
    <row r="20" ht="30" customHeight="1" spans="1:10">
      <c r="A20" s="294"/>
      <c r="B20" s="290" t="s">
        <v>312</v>
      </c>
      <c r="C20" s="290"/>
      <c r="D20" s="291"/>
      <c r="E20" s="292">
        <v>24456081</v>
      </c>
      <c r="F20" s="292">
        <v>26887581</v>
      </c>
      <c r="G20" s="293">
        <f t="shared" si="0"/>
        <v>51343662</v>
      </c>
      <c r="H20" s="292">
        <v>51343662</v>
      </c>
      <c r="I20" s="292">
        <v>51118661</v>
      </c>
      <c r="J20" s="330">
        <f t="shared" si="1"/>
        <v>26662580</v>
      </c>
    </row>
    <row r="21" ht="15" spans="1:10">
      <c r="A21" s="285"/>
      <c r="B21" s="290" t="s">
        <v>313</v>
      </c>
      <c r="C21" s="290"/>
      <c r="D21" s="291"/>
      <c r="E21" s="292">
        <v>0</v>
      </c>
      <c r="F21" s="292">
        <v>0</v>
      </c>
      <c r="G21" s="293">
        <f t="shared" si="0"/>
        <v>0</v>
      </c>
      <c r="H21" s="292">
        <v>0</v>
      </c>
      <c r="I21" s="292">
        <v>0</v>
      </c>
      <c r="J21" s="330">
        <f t="shared" si="1"/>
        <v>0</v>
      </c>
    </row>
    <row r="22" ht="12" customHeight="1" spans="1:10">
      <c r="A22" s="285"/>
      <c r="B22" s="295"/>
      <c r="C22" s="295"/>
      <c r="D22" s="296"/>
      <c r="E22" s="297"/>
      <c r="F22" s="298"/>
      <c r="G22" s="299"/>
      <c r="H22" s="298"/>
      <c r="I22" s="298"/>
      <c r="J22" s="331"/>
    </row>
    <row r="23" ht="15" customHeight="1" spans="1:10">
      <c r="A23" s="277"/>
      <c r="B23" s="300"/>
      <c r="C23" s="300"/>
      <c r="D23" s="301" t="s">
        <v>314</v>
      </c>
      <c r="E23" s="302">
        <f>SUM(E12:E21)</f>
        <v>31586050</v>
      </c>
      <c r="F23" s="302">
        <f t="shared" ref="F23:J23" si="2">SUM(F12:F21)</f>
        <v>28240298</v>
      </c>
      <c r="G23" s="302">
        <f t="shared" si="2"/>
        <v>59826348</v>
      </c>
      <c r="H23" s="302">
        <f t="shared" si="2"/>
        <v>57790522</v>
      </c>
      <c r="I23" s="302">
        <f t="shared" si="2"/>
        <v>57476710</v>
      </c>
      <c r="J23" s="332">
        <f t="shared" si="2"/>
        <v>25890660</v>
      </c>
    </row>
    <row r="24" ht="15" spans="1:10">
      <c r="A24" s="285"/>
      <c r="B24" s="303"/>
      <c r="C24" s="303"/>
      <c r="D24" s="304"/>
      <c r="E24" s="305"/>
      <c r="F24" s="305"/>
      <c r="G24" s="305"/>
      <c r="H24" s="306" t="s">
        <v>315</v>
      </c>
      <c r="I24" s="333"/>
      <c r="J24" s="334"/>
    </row>
    <row r="25" ht="12" customHeight="1" spans="1:10">
      <c r="A25" s="277"/>
      <c r="B25" s="277"/>
      <c r="C25" s="277"/>
      <c r="D25" s="277"/>
      <c r="E25" s="307"/>
      <c r="F25" s="307"/>
      <c r="G25" s="307"/>
      <c r="H25" s="307"/>
      <c r="I25" s="307"/>
      <c r="J25" s="307"/>
    </row>
    <row r="26" ht="12" customHeight="1" spans="1:10">
      <c r="A26" s="277"/>
      <c r="B26" s="308" t="s">
        <v>316</v>
      </c>
      <c r="C26" s="309"/>
      <c r="D26" s="309"/>
      <c r="E26" s="310" t="s">
        <v>295</v>
      </c>
      <c r="F26" s="310"/>
      <c r="G26" s="310"/>
      <c r="H26" s="310"/>
      <c r="I26" s="310"/>
      <c r="J26" s="335" t="s">
        <v>296</v>
      </c>
    </row>
    <row r="27" ht="31.5" spans="1:10">
      <c r="A27" s="277"/>
      <c r="B27" s="308"/>
      <c r="C27" s="309"/>
      <c r="D27" s="309"/>
      <c r="E27" s="310" t="s">
        <v>297</v>
      </c>
      <c r="F27" s="311" t="s">
        <v>298</v>
      </c>
      <c r="G27" s="310" t="s">
        <v>299</v>
      </c>
      <c r="H27" s="310" t="s">
        <v>300</v>
      </c>
      <c r="I27" s="310" t="s">
        <v>301</v>
      </c>
      <c r="J27" s="335"/>
    </row>
    <row r="28" ht="12" customHeight="1" spans="1:10">
      <c r="A28" s="277"/>
      <c r="B28" s="308"/>
      <c r="C28" s="309"/>
      <c r="D28" s="309"/>
      <c r="E28" s="310" t="s">
        <v>302</v>
      </c>
      <c r="F28" s="310" t="s">
        <v>303</v>
      </c>
      <c r="G28" s="310" t="s">
        <v>304</v>
      </c>
      <c r="H28" s="310" t="s">
        <v>305</v>
      </c>
      <c r="I28" s="310" t="s">
        <v>306</v>
      </c>
      <c r="J28" s="336" t="s">
        <v>307</v>
      </c>
    </row>
    <row r="29" ht="29.25" customHeight="1" spans="1:10">
      <c r="A29" s="312"/>
      <c r="B29" s="313" t="s">
        <v>317</v>
      </c>
      <c r="C29" s="313"/>
      <c r="D29" s="314"/>
      <c r="E29" s="315">
        <f>SUM(E30:E37)</f>
        <v>0</v>
      </c>
      <c r="F29" s="315">
        <f>SUM(F30:F37)</f>
        <v>0</v>
      </c>
      <c r="G29" s="302">
        <f>SUM(G30:G37)</f>
        <v>0</v>
      </c>
      <c r="H29" s="315">
        <f>SUM(H30:H37)</f>
        <v>0</v>
      </c>
      <c r="I29" s="315">
        <f t="shared" ref="I29:J29" si="3">SUM(I30:I37)</f>
        <v>0</v>
      </c>
      <c r="J29" s="337">
        <f t="shared" si="3"/>
        <v>0</v>
      </c>
    </row>
    <row r="30" ht="15" spans="1:10">
      <c r="A30" s="312"/>
      <c r="B30" s="316"/>
      <c r="C30" s="290" t="s">
        <v>12</v>
      </c>
      <c r="D30" s="291"/>
      <c r="E30" s="292">
        <v>0</v>
      </c>
      <c r="F30" s="292">
        <v>0</v>
      </c>
      <c r="G30" s="293">
        <f>+E30+F30</f>
        <v>0</v>
      </c>
      <c r="H30" s="292">
        <v>0</v>
      </c>
      <c r="I30" s="292">
        <v>0</v>
      </c>
      <c r="J30" s="330">
        <f>+I30-E30</f>
        <v>0</v>
      </c>
    </row>
    <row r="31" ht="15" spans="1:10">
      <c r="A31" s="312"/>
      <c r="B31" s="316"/>
      <c r="C31" s="290" t="s">
        <v>194</v>
      </c>
      <c r="D31" s="291"/>
      <c r="E31" s="292"/>
      <c r="F31" s="292"/>
      <c r="G31" s="293"/>
      <c r="H31" s="292"/>
      <c r="I31" s="292"/>
      <c r="J31" s="330"/>
    </row>
    <row r="32" ht="15" spans="1:10">
      <c r="A32" s="312"/>
      <c r="B32" s="316"/>
      <c r="C32" s="290" t="s">
        <v>14</v>
      </c>
      <c r="D32" s="291"/>
      <c r="E32" s="292">
        <v>0</v>
      </c>
      <c r="F32" s="292">
        <v>0</v>
      </c>
      <c r="G32" s="293">
        <f t="shared" ref="G32:G39" si="4">+E32+F32</f>
        <v>0</v>
      </c>
      <c r="H32" s="292">
        <v>0</v>
      </c>
      <c r="I32" s="292">
        <v>0</v>
      </c>
      <c r="J32" s="330">
        <f t="shared" ref="J32:J42" si="5">+I32-E32</f>
        <v>0</v>
      </c>
    </row>
    <row r="33" ht="15" spans="1:10">
      <c r="A33" s="312"/>
      <c r="B33" s="316"/>
      <c r="C33" s="290" t="s">
        <v>15</v>
      </c>
      <c r="D33" s="291"/>
      <c r="E33" s="292">
        <v>0</v>
      </c>
      <c r="F33" s="292">
        <v>0</v>
      </c>
      <c r="G33" s="293">
        <f t="shared" si="4"/>
        <v>0</v>
      </c>
      <c r="H33" s="292">
        <v>0</v>
      </c>
      <c r="I33" s="292">
        <v>0</v>
      </c>
      <c r="J33" s="330">
        <f t="shared" si="5"/>
        <v>0</v>
      </c>
    </row>
    <row r="34" ht="15" spans="1:10">
      <c r="A34" s="312"/>
      <c r="B34" s="316"/>
      <c r="C34" s="290" t="s">
        <v>308</v>
      </c>
      <c r="D34" s="291"/>
      <c r="E34" s="292">
        <v>0</v>
      </c>
      <c r="F34" s="292">
        <v>0</v>
      </c>
      <c r="G34" s="293">
        <f t="shared" si="4"/>
        <v>0</v>
      </c>
      <c r="H34" s="292">
        <v>0</v>
      </c>
      <c r="I34" s="292">
        <v>0</v>
      </c>
      <c r="J34" s="330">
        <f t="shared" si="5"/>
        <v>0</v>
      </c>
    </row>
    <row r="35" ht="15" spans="1:10">
      <c r="A35" s="312"/>
      <c r="B35" s="316"/>
      <c r="C35" s="290" t="s">
        <v>309</v>
      </c>
      <c r="D35" s="291"/>
      <c r="E35" s="292">
        <v>0</v>
      </c>
      <c r="F35" s="292">
        <v>0</v>
      </c>
      <c r="G35" s="293">
        <f t="shared" si="4"/>
        <v>0</v>
      </c>
      <c r="H35" s="292">
        <v>0</v>
      </c>
      <c r="I35" s="292">
        <v>0</v>
      </c>
      <c r="J35" s="330">
        <f t="shared" si="5"/>
        <v>0</v>
      </c>
    </row>
    <row r="36" ht="54.75" customHeight="1" spans="1:10">
      <c r="A36" s="312"/>
      <c r="B36" s="316"/>
      <c r="C36" s="290" t="s">
        <v>311</v>
      </c>
      <c r="D36" s="291"/>
      <c r="E36" s="292">
        <v>0</v>
      </c>
      <c r="F36" s="292">
        <v>0</v>
      </c>
      <c r="G36" s="293">
        <f t="shared" si="4"/>
        <v>0</v>
      </c>
      <c r="H36" s="292">
        <v>0</v>
      </c>
      <c r="I36" s="292">
        <v>0</v>
      </c>
      <c r="J36" s="330">
        <f t="shared" si="5"/>
        <v>0</v>
      </c>
    </row>
    <row r="37" ht="34.5" customHeight="1" spans="1:10">
      <c r="A37" s="312"/>
      <c r="B37" s="316"/>
      <c r="C37" s="290" t="s">
        <v>312</v>
      </c>
      <c r="D37" s="291"/>
      <c r="E37" s="292">
        <v>0</v>
      </c>
      <c r="F37" s="292">
        <v>0</v>
      </c>
      <c r="G37" s="293">
        <f t="shared" si="4"/>
        <v>0</v>
      </c>
      <c r="H37" s="292">
        <v>0</v>
      </c>
      <c r="I37" s="292">
        <v>0</v>
      </c>
      <c r="J37" s="330">
        <f t="shared" si="5"/>
        <v>0</v>
      </c>
    </row>
    <row r="38" ht="53.25" customHeight="1" spans="1:10">
      <c r="A38" s="312"/>
      <c r="B38" s="317" t="s">
        <v>318</v>
      </c>
      <c r="C38" s="317"/>
      <c r="D38" s="318"/>
      <c r="E38" s="315">
        <f>SUM(E39:E42)</f>
        <v>31586050</v>
      </c>
      <c r="F38" s="315">
        <f t="shared" ref="F38:J38" si="6">SUM(F39:F42)</f>
        <v>28240298</v>
      </c>
      <c r="G38" s="315">
        <f t="shared" si="6"/>
        <v>59826348</v>
      </c>
      <c r="H38" s="315">
        <f t="shared" si="6"/>
        <v>57790522</v>
      </c>
      <c r="I38" s="315">
        <f t="shared" si="6"/>
        <v>57476710</v>
      </c>
      <c r="J38" s="338">
        <f t="shared" si="6"/>
        <v>25890660</v>
      </c>
    </row>
    <row r="39" ht="15" spans="1:10">
      <c r="A39" s="312"/>
      <c r="B39" s="319"/>
      <c r="C39" s="290" t="s">
        <v>194</v>
      </c>
      <c r="D39" s="291"/>
      <c r="E39" s="292">
        <v>0</v>
      </c>
      <c r="F39" s="292">
        <v>0</v>
      </c>
      <c r="G39" s="293">
        <f t="shared" si="4"/>
        <v>0</v>
      </c>
      <c r="H39" s="292">
        <v>0</v>
      </c>
      <c r="I39" s="292">
        <v>0</v>
      </c>
      <c r="J39" s="330">
        <f t="shared" si="5"/>
        <v>0</v>
      </c>
    </row>
    <row r="40" ht="15" spans="1:10">
      <c r="A40" s="312"/>
      <c r="B40" s="319"/>
      <c r="C40" s="290" t="s">
        <v>308</v>
      </c>
      <c r="D40" s="291"/>
      <c r="E40" s="292">
        <v>0</v>
      </c>
      <c r="F40" s="292">
        <v>0</v>
      </c>
      <c r="G40" s="293">
        <f t="shared" ref="G40" si="7">+E40+F40</f>
        <v>0</v>
      </c>
      <c r="H40" s="292">
        <v>0</v>
      </c>
      <c r="I40" s="292">
        <v>0</v>
      </c>
      <c r="J40" s="330">
        <f t="shared" ref="J40" si="8">+I40-E40</f>
        <v>0</v>
      </c>
    </row>
    <row r="41" ht="30.75" customHeight="1" spans="1:10">
      <c r="A41" s="312"/>
      <c r="B41" s="316"/>
      <c r="C41" s="290" t="s">
        <v>319</v>
      </c>
      <c r="D41" s="291"/>
      <c r="E41" s="292">
        <f>E18</f>
        <v>7129969</v>
      </c>
      <c r="F41" s="292">
        <f>F18</f>
        <v>1352717</v>
      </c>
      <c r="G41" s="293">
        <f>G18</f>
        <v>8482686</v>
      </c>
      <c r="H41" s="292">
        <f>H18</f>
        <v>6446860</v>
      </c>
      <c r="I41" s="292">
        <f>I18</f>
        <v>6358049</v>
      </c>
      <c r="J41" s="330">
        <f t="shared" si="5"/>
        <v>-771920</v>
      </c>
    </row>
    <row r="42" ht="33.75" customHeight="1" spans="1:10">
      <c r="A42" s="312"/>
      <c r="B42" s="316"/>
      <c r="C42" s="290" t="s">
        <v>312</v>
      </c>
      <c r="D42" s="291"/>
      <c r="E42" s="292">
        <f>E20</f>
        <v>24456081</v>
      </c>
      <c r="F42" s="292">
        <f>F20</f>
        <v>26887581</v>
      </c>
      <c r="G42" s="293">
        <f>G20</f>
        <v>51343662</v>
      </c>
      <c r="H42" s="292">
        <f>H20</f>
        <v>51343662</v>
      </c>
      <c r="I42" s="292">
        <f>I20</f>
        <v>51118661</v>
      </c>
      <c r="J42" s="330">
        <f t="shared" si="5"/>
        <v>26662580</v>
      </c>
    </row>
    <row r="43" ht="18.75" customHeight="1" spans="1:10">
      <c r="A43" s="312"/>
      <c r="B43" s="317" t="s">
        <v>320</v>
      </c>
      <c r="C43" s="317"/>
      <c r="D43" s="318"/>
      <c r="E43" s="315">
        <f t="shared" ref="E43:J43" si="9">+E44</f>
        <v>0</v>
      </c>
      <c r="F43" s="315">
        <f t="shared" si="9"/>
        <v>0</v>
      </c>
      <c r="G43" s="302">
        <f t="shared" si="9"/>
        <v>0</v>
      </c>
      <c r="H43" s="315">
        <f t="shared" si="9"/>
        <v>0</v>
      </c>
      <c r="I43" s="315">
        <f t="shared" si="9"/>
        <v>0</v>
      </c>
      <c r="J43" s="338">
        <f t="shared" si="9"/>
        <v>0</v>
      </c>
    </row>
    <row r="44" ht="15" spans="1:10">
      <c r="A44" s="312"/>
      <c r="B44" s="316"/>
      <c r="C44" s="290" t="s">
        <v>313</v>
      </c>
      <c r="D44" s="291"/>
      <c r="E44" s="292">
        <v>0</v>
      </c>
      <c r="F44" s="292">
        <v>0</v>
      </c>
      <c r="G44" s="293">
        <f t="shared" ref="G44" si="10">+E44+F44</f>
        <v>0</v>
      </c>
      <c r="H44" s="292">
        <v>0</v>
      </c>
      <c r="I44" s="292">
        <v>0</v>
      </c>
      <c r="J44" s="330">
        <f>+I44-E44</f>
        <v>0</v>
      </c>
    </row>
    <row r="45" ht="15" spans="1:10">
      <c r="A45" s="312"/>
      <c r="B45" s="320"/>
      <c r="C45" s="320"/>
      <c r="D45" s="321"/>
      <c r="E45" s="298"/>
      <c r="F45" s="298"/>
      <c r="G45" s="299"/>
      <c r="H45" s="298"/>
      <c r="I45" s="298"/>
      <c r="J45" s="331"/>
    </row>
    <row r="46" ht="12" customHeight="1" spans="1:10">
      <c r="A46" s="322"/>
      <c r="B46" s="323"/>
      <c r="C46" s="323"/>
      <c r="D46" s="324" t="s">
        <v>314</v>
      </c>
      <c r="E46" s="302">
        <f>E29+E38+E43</f>
        <v>31586050</v>
      </c>
      <c r="F46" s="302">
        <f t="shared" ref="F46:I46" si="11">F29+F38+F43</f>
        <v>28240298</v>
      </c>
      <c r="G46" s="302">
        <f t="shared" si="11"/>
        <v>59826348</v>
      </c>
      <c r="H46" s="302">
        <f t="shared" si="11"/>
        <v>57790522</v>
      </c>
      <c r="I46" s="302">
        <f t="shared" si="11"/>
        <v>57476710</v>
      </c>
      <c r="J46" s="339">
        <f>+J29+J38+J43</f>
        <v>25890660</v>
      </c>
    </row>
    <row r="47" ht="15" spans="1:10">
      <c r="A47" s="312"/>
      <c r="B47" s="325"/>
      <c r="C47" s="325"/>
      <c r="D47" s="304"/>
      <c r="E47" s="305"/>
      <c r="F47" s="305"/>
      <c r="G47" s="305"/>
      <c r="H47" s="306" t="s">
        <v>315</v>
      </c>
      <c r="I47" s="333"/>
      <c r="J47" s="340"/>
    </row>
    <row r="48" ht="70.5" customHeight="1" spans="1:10">
      <c r="A48" s="285"/>
      <c r="B48" s="326" t="s">
        <v>321</v>
      </c>
      <c r="C48" s="326"/>
      <c r="D48" s="326"/>
      <c r="E48" s="326"/>
      <c r="F48" s="326"/>
      <c r="G48" s="326"/>
      <c r="H48" s="326"/>
      <c r="I48" s="326"/>
      <c r="J48" s="326"/>
    </row>
    <row r="49" spans="2:10">
      <c r="B49" s="247"/>
      <c r="C49" s="247"/>
      <c r="D49" s="247"/>
      <c r="E49" s="247"/>
      <c r="F49" s="247"/>
      <c r="G49" s="247"/>
      <c r="H49" s="247"/>
      <c r="I49" s="247"/>
      <c r="J49" s="247"/>
    </row>
    <row r="50" spans="2:10">
      <c r="B50" s="247"/>
      <c r="C50" s="247"/>
      <c r="D50" s="247"/>
      <c r="E50" s="247"/>
      <c r="F50" s="247"/>
      <c r="G50" s="247"/>
      <c r="H50" s="247"/>
      <c r="I50" s="247"/>
      <c r="J50" s="247"/>
    </row>
  </sheetData>
  <sheetProtection formatCells="0"/>
  <mergeCells count="43">
    <mergeCell ref="B1:J1"/>
    <mergeCell ref="B2:J2"/>
    <mergeCell ref="B3:J3"/>
    <mergeCell ref="B4:J4"/>
    <mergeCell ref="B5:J5"/>
    <mergeCell ref="B6:J6"/>
    <mergeCell ref="E8:I8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H24:I24"/>
    <mergeCell ref="E26:I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8:D38"/>
    <mergeCell ref="C39:D39"/>
    <mergeCell ref="C40:D40"/>
    <mergeCell ref="C41:D41"/>
    <mergeCell ref="C42:D42"/>
    <mergeCell ref="B43:D43"/>
    <mergeCell ref="C44:D44"/>
    <mergeCell ref="H47:I47"/>
    <mergeCell ref="B48:J48"/>
    <mergeCell ref="J8:J9"/>
    <mergeCell ref="J23:J24"/>
    <mergeCell ref="J26:J27"/>
    <mergeCell ref="J46:J47"/>
    <mergeCell ref="B8:D10"/>
    <mergeCell ref="B26:D28"/>
  </mergeCells>
  <pageMargins left="1.14173228346457" right="0.47244094488189" top="0.511811023622047" bottom="0.511811023622047" header="0.31496062992126" footer="0.31496062992126"/>
  <pageSetup paperSize="1" scale="5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34" sqref="F34"/>
    </sheetView>
  </sheetViews>
  <sheetFormatPr defaultColWidth="11" defaultRowHeight="15"/>
  <cols>
    <col min="1" max="1" width="2.28571428571429" style="25" customWidth="1"/>
    <col min="2" max="2" width="3.28571428571429" style="67" customWidth="1"/>
    <col min="3" max="3" width="60.5714285714286" style="67" customWidth="1"/>
    <col min="4" max="9" width="16.7142857142857" style="67" customWidth="1"/>
    <col min="10" max="10" width="2.71428571428571" style="25" customWidth="1"/>
    <col min="11" max="11" width="10.8571428571429" style="68" customWidth="1"/>
    <col min="12" max="16384" width="11.4285714285714" style="68"/>
  </cols>
  <sheetData>
    <row r="1" s="25" customFormat="1" ht="15.75" spans="2:9">
      <c r="B1" s="69" t="str">
        <f>II.1EAI!B1</f>
        <v>CUENTA PÚBLICA 2022</v>
      </c>
      <c r="C1" s="69"/>
      <c r="D1" s="69"/>
      <c r="E1" s="69"/>
      <c r="F1" s="69"/>
      <c r="G1" s="69"/>
      <c r="H1" s="69"/>
      <c r="I1" s="69"/>
    </row>
    <row r="2" customFormat="1" ht="15.75" spans="1:10">
      <c r="A2" s="113"/>
      <c r="B2" s="70" t="s">
        <v>0</v>
      </c>
      <c r="C2" s="70"/>
      <c r="D2" s="70"/>
      <c r="E2" s="70"/>
      <c r="F2" s="70"/>
      <c r="G2" s="70"/>
      <c r="H2" s="70"/>
      <c r="I2" s="70"/>
      <c r="J2" s="113"/>
    </row>
    <row r="3" customFormat="1" ht="15.75" spans="1:10">
      <c r="A3" s="113"/>
      <c r="B3" s="71" t="str">
        <f>II.1EAI!B3</f>
        <v>INSTITUTO TECNOLÓGICO SUPERIOR DE PEROTE</v>
      </c>
      <c r="C3" s="71"/>
      <c r="D3" s="71"/>
      <c r="E3" s="71"/>
      <c r="F3" s="71"/>
      <c r="G3" s="71"/>
      <c r="H3" s="71"/>
      <c r="I3" s="71"/>
      <c r="J3" s="113"/>
    </row>
    <row r="4" customFormat="1" ht="15.75" spans="1:10">
      <c r="A4" s="113"/>
      <c r="B4" s="71" t="s">
        <v>322</v>
      </c>
      <c r="C4" s="71"/>
      <c r="D4" s="71"/>
      <c r="E4" s="71"/>
      <c r="F4" s="71"/>
      <c r="G4" s="71"/>
      <c r="H4" s="71"/>
      <c r="I4" s="71"/>
      <c r="J4" s="113"/>
    </row>
    <row r="5" customFormat="1" ht="15.75" spans="1:10">
      <c r="A5" s="113"/>
      <c r="B5" s="71" t="s">
        <v>323</v>
      </c>
      <c r="C5" s="71"/>
      <c r="D5" s="71"/>
      <c r="E5" s="71"/>
      <c r="F5" s="71"/>
      <c r="G5" s="71"/>
      <c r="H5" s="71"/>
      <c r="I5" s="71"/>
      <c r="J5" s="113"/>
    </row>
    <row r="6" customFormat="1" ht="15.75" spans="1:10">
      <c r="A6" s="113"/>
      <c r="B6" s="71" t="str">
        <f>II.1EAI!B5</f>
        <v>Del 1 de Enero al 31  de Diciembre de 2022</v>
      </c>
      <c r="C6" s="71"/>
      <c r="D6" s="71"/>
      <c r="E6" s="71"/>
      <c r="F6" s="71"/>
      <c r="G6" s="71"/>
      <c r="H6" s="71"/>
      <c r="I6" s="71"/>
      <c r="J6" s="113"/>
    </row>
    <row r="7" customFormat="1" ht="15.75" spans="1:10">
      <c r="A7" s="113"/>
      <c r="B7" s="72" t="str">
        <f>II.1EAI!B6</f>
        <v>(Cifras en Pesos)</v>
      </c>
      <c r="C7" s="72"/>
      <c r="D7" s="72"/>
      <c r="E7" s="72"/>
      <c r="F7" s="72"/>
      <c r="G7" s="72"/>
      <c r="H7" s="72"/>
      <c r="I7" s="72"/>
      <c r="J7" s="113"/>
    </row>
    <row r="8" s="25" customFormat="1" ht="15.75" spans="2:9">
      <c r="B8" s="263"/>
      <c r="C8" s="263"/>
      <c r="D8" s="263"/>
      <c r="E8" s="263"/>
      <c r="F8" s="263"/>
      <c r="G8" s="263"/>
      <c r="H8" s="263"/>
      <c r="I8" s="263"/>
    </row>
    <row r="9" ht="15.75" spans="2:9">
      <c r="B9" s="183" t="s">
        <v>67</v>
      </c>
      <c r="C9" s="184"/>
      <c r="D9" s="74" t="s">
        <v>324</v>
      </c>
      <c r="E9" s="74"/>
      <c r="F9" s="74"/>
      <c r="G9" s="74"/>
      <c r="H9" s="74"/>
      <c r="I9" s="103" t="s">
        <v>325</v>
      </c>
    </row>
    <row r="10" ht="31.5" spans="2:9">
      <c r="B10" s="183"/>
      <c r="C10" s="184"/>
      <c r="D10" s="74" t="s">
        <v>326</v>
      </c>
      <c r="E10" s="74" t="s">
        <v>327</v>
      </c>
      <c r="F10" s="74" t="s">
        <v>299</v>
      </c>
      <c r="G10" s="74" t="s">
        <v>300</v>
      </c>
      <c r="H10" s="74" t="s">
        <v>328</v>
      </c>
      <c r="I10" s="103"/>
    </row>
    <row r="11" ht="15.75" spans="2:9">
      <c r="B11" s="183"/>
      <c r="C11" s="184"/>
      <c r="D11" s="74">
        <v>1</v>
      </c>
      <c r="E11" s="74">
        <v>2</v>
      </c>
      <c r="F11" s="74" t="s">
        <v>329</v>
      </c>
      <c r="G11" s="74">
        <v>4</v>
      </c>
      <c r="H11" s="74">
        <v>5</v>
      </c>
      <c r="I11" s="103" t="s">
        <v>330</v>
      </c>
    </row>
    <row r="12" spans="2:9">
      <c r="B12" s="84"/>
      <c r="C12" s="85"/>
      <c r="D12" s="264"/>
      <c r="E12" s="264"/>
      <c r="F12" s="264"/>
      <c r="G12" s="264"/>
      <c r="H12" s="264"/>
      <c r="I12" s="274"/>
    </row>
    <row r="13" spans="2:9">
      <c r="B13" s="265"/>
      <c r="C13" s="266" t="s">
        <v>331</v>
      </c>
      <c r="D13" s="197">
        <v>31586050</v>
      </c>
      <c r="E13" s="197">
        <v>28240298</v>
      </c>
      <c r="F13" s="267">
        <f>D13+E13</f>
        <v>59826348</v>
      </c>
      <c r="G13" s="197">
        <v>53986235</v>
      </c>
      <c r="H13" s="197">
        <v>52596441</v>
      </c>
      <c r="I13" s="217">
        <f>F13-G13</f>
        <v>5840113</v>
      </c>
    </row>
    <row r="14" hidden="1" spans="2:9">
      <c r="B14" s="265"/>
      <c r="C14" s="266" t="s">
        <v>332</v>
      </c>
      <c r="D14" s="197"/>
      <c r="E14" s="197"/>
      <c r="F14" s="197">
        <f t="shared" ref="F14:F21" si="0">+D14+E14</f>
        <v>0</v>
      </c>
      <c r="G14" s="197"/>
      <c r="H14" s="197"/>
      <c r="I14" s="196">
        <f t="shared" ref="I14:I21" si="1">+F14-G14</f>
        <v>0</v>
      </c>
    </row>
    <row r="15" hidden="1" spans="2:9">
      <c r="B15" s="265"/>
      <c r="C15" s="266" t="s">
        <v>333</v>
      </c>
      <c r="D15" s="197"/>
      <c r="E15" s="197"/>
      <c r="F15" s="197">
        <f t="shared" si="0"/>
        <v>0</v>
      </c>
      <c r="G15" s="197"/>
      <c r="H15" s="197"/>
      <c r="I15" s="196">
        <f t="shared" si="1"/>
        <v>0</v>
      </c>
    </row>
    <row r="16" hidden="1" spans="2:9">
      <c r="B16" s="265"/>
      <c r="C16" s="266" t="s">
        <v>334</v>
      </c>
      <c r="D16" s="197"/>
      <c r="E16" s="197"/>
      <c r="F16" s="197">
        <f t="shared" si="0"/>
        <v>0</v>
      </c>
      <c r="G16" s="197"/>
      <c r="H16" s="197"/>
      <c r="I16" s="196">
        <f t="shared" si="1"/>
        <v>0</v>
      </c>
    </row>
    <row r="17" hidden="1" spans="2:9">
      <c r="B17" s="265"/>
      <c r="C17" s="266" t="s">
        <v>335</v>
      </c>
      <c r="D17" s="197"/>
      <c r="E17" s="197"/>
      <c r="F17" s="197">
        <f t="shared" si="0"/>
        <v>0</v>
      </c>
      <c r="G17" s="197"/>
      <c r="H17" s="197"/>
      <c r="I17" s="196">
        <f t="shared" si="1"/>
        <v>0</v>
      </c>
    </row>
    <row r="18" hidden="1" spans="2:9">
      <c r="B18" s="265"/>
      <c r="C18" s="266" t="s">
        <v>336</v>
      </c>
      <c r="D18" s="197"/>
      <c r="E18" s="197"/>
      <c r="F18" s="197">
        <f t="shared" si="0"/>
        <v>0</v>
      </c>
      <c r="G18" s="197"/>
      <c r="H18" s="197"/>
      <c r="I18" s="196">
        <f t="shared" si="1"/>
        <v>0</v>
      </c>
    </row>
    <row r="19" hidden="1" spans="2:9">
      <c r="B19" s="265"/>
      <c r="C19" s="266" t="s">
        <v>337</v>
      </c>
      <c r="D19" s="197"/>
      <c r="E19" s="197"/>
      <c r="F19" s="197">
        <f t="shared" si="0"/>
        <v>0</v>
      </c>
      <c r="G19" s="197"/>
      <c r="H19" s="197"/>
      <c r="I19" s="196">
        <f t="shared" si="1"/>
        <v>0</v>
      </c>
    </row>
    <row r="20" hidden="1" spans="2:9">
      <c r="B20" s="265"/>
      <c r="C20" s="266" t="s">
        <v>338</v>
      </c>
      <c r="D20" s="197"/>
      <c r="E20" s="197"/>
      <c r="F20" s="197">
        <f t="shared" si="0"/>
        <v>0</v>
      </c>
      <c r="G20" s="197"/>
      <c r="H20" s="197"/>
      <c r="I20" s="196">
        <f t="shared" si="1"/>
        <v>0</v>
      </c>
    </row>
    <row r="21" hidden="1" spans="2:9">
      <c r="B21" s="265"/>
      <c r="C21" s="266" t="s">
        <v>339</v>
      </c>
      <c r="D21" s="197"/>
      <c r="E21" s="197"/>
      <c r="F21" s="197">
        <f t="shared" si="0"/>
        <v>0</v>
      </c>
      <c r="G21" s="197"/>
      <c r="H21" s="197"/>
      <c r="I21" s="196">
        <f t="shared" si="1"/>
        <v>0</v>
      </c>
    </row>
    <row r="22" spans="2:9">
      <c r="B22" s="268"/>
      <c r="C22" s="269"/>
      <c r="D22" s="270"/>
      <c r="E22" s="270"/>
      <c r="F22" s="270"/>
      <c r="G22" s="270"/>
      <c r="H22" s="270"/>
      <c r="I22" s="275"/>
    </row>
    <row r="23" s="66" customFormat="1" spans="1:10">
      <c r="A23" s="95"/>
      <c r="B23" s="271"/>
      <c r="C23" s="272" t="s">
        <v>340</v>
      </c>
      <c r="D23" s="273">
        <f t="shared" ref="D23:I23" si="2">SUM(D13:D21)</f>
        <v>31586050</v>
      </c>
      <c r="E23" s="273">
        <f t="shared" si="2"/>
        <v>28240298</v>
      </c>
      <c r="F23" s="273">
        <f t="shared" si="2"/>
        <v>59826348</v>
      </c>
      <c r="G23" s="273">
        <f t="shared" si="2"/>
        <v>53986235</v>
      </c>
      <c r="H23" s="273">
        <f t="shared" si="2"/>
        <v>52596441</v>
      </c>
      <c r="I23" s="276">
        <f t="shared" si="2"/>
        <v>5840113</v>
      </c>
      <c r="J23" s="95"/>
    </row>
    <row r="24" spans="2:9">
      <c r="B24" s="100"/>
      <c r="C24" s="100"/>
      <c r="D24" s="100"/>
      <c r="E24" s="100"/>
      <c r="F24" s="100" t="str">
        <f>IF(F23=II.1EAI!G46," ","NO CUADRA VS MODIFICADO INGRESOS")</f>
        <v> </v>
      </c>
      <c r="G24" s="100"/>
      <c r="H24" s="100"/>
      <c r="I24" s="100"/>
    </row>
    <row r="25" spans="2:9">
      <c r="B25" s="100"/>
      <c r="C25" s="100"/>
      <c r="D25" s="100"/>
      <c r="E25" s="100"/>
      <c r="F25" s="100"/>
      <c r="G25" s="100"/>
      <c r="H25" s="100"/>
      <c r="I25" s="100"/>
    </row>
    <row r="26" spans="2:9">
      <c r="B26" s="100"/>
      <c r="C26" s="100"/>
      <c r="D26" s="100"/>
      <c r="E26" s="100"/>
      <c r="F26" s="100"/>
      <c r="G26" s="100"/>
      <c r="H26" s="100"/>
      <c r="I26" s="100"/>
    </row>
  </sheetData>
  <sheetProtection formatCells="0"/>
  <mergeCells count="10">
    <mergeCell ref="B1:I1"/>
    <mergeCell ref="B2:I2"/>
    <mergeCell ref="B3:I3"/>
    <mergeCell ref="B4:I4"/>
    <mergeCell ref="B5:I5"/>
    <mergeCell ref="B6:I6"/>
    <mergeCell ref="B7:I7"/>
    <mergeCell ref="D9:H9"/>
    <mergeCell ref="I9:I10"/>
    <mergeCell ref="B9:C11"/>
  </mergeCells>
  <pageMargins left="0.71" right="0.53" top="0.75" bottom="0.75" header="0.3" footer="0.3"/>
  <pageSetup paperSize="1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workbookViewId="0">
      <selection activeCell="K62" sqref="K62"/>
    </sheetView>
  </sheetViews>
  <sheetFormatPr defaultColWidth="11" defaultRowHeight="15"/>
  <cols>
    <col min="1" max="1" width="2.71428571428571" style="25" customWidth="1"/>
    <col min="2" max="2" width="4.57142857142857" style="67" customWidth="1"/>
    <col min="3" max="3" width="57.2857142857143" style="67" customWidth="1"/>
    <col min="4" max="9" width="15.5714285714286" style="67" customWidth="1"/>
    <col min="10" max="10" width="3.71428571428571" style="25" customWidth="1"/>
    <col min="12" max="16384" width="11.4285714285714" style="68"/>
  </cols>
  <sheetData>
    <row r="1" ht="15.75" spans="2:9">
      <c r="B1" s="112" t="str">
        <f>II.2CAdmon!B1</f>
        <v>CUENTA PÚBLICA 2022</v>
      </c>
      <c r="C1" s="112"/>
      <c r="D1" s="112"/>
      <c r="E1" s="112"/>
      <c r="F1" s="112"/>
      <c r="G1" s="112"/>
      <c r="H1" s="112"/>
      <c r="I1" s="112"/>
    </row>
    <row r="2" customFormat="1" ht="15.75" spans="1:10">
      <c r="A2" s="113"/>
      <c r="B2" s="70" t="s">
        <v>0</v>
      </c>
      <c r="C2" s="70"/>
      <c r="D2" s="70"/>
      <c r="E2" s="70"/>
      <c r="F2" s="70"/>
      <c r="G2" s="70"/>
      <c r="H2" s="70"/>
      <c r="I2" s="70"/>
      <c r="J2" s="113"/>
    </row>
    <row r="3" customFormat="1" ht="15.75" spans="1:10">
      <c r="A3" s="113"/>
      <c r="B3" s="71" t="str">
        <f>II.2CAdmon!B3</f>
        <v>INSTITUTO TECNOLÓGICO SUPERIOR DE PEROTE</v>
      </c>
      <c r="C3" s="71"/>
      <c r="D3" s="71"/>
      <c r="E3" s="71"/>
      <c r="F3" s="71"/>
      <c r="G3" s="71"/>
      <c r="H3" s="71"/>
      <c r="I3" s="71"/>
      <c r="J3" s="113"/>
    </row>
    <row r="4" customFormat="1" ht="15.75" spans="1:10">
      <c r="A4" s="113"/>
      <c r="B4" s="71" t="s">
        <v>322</v>
      </c>
      <c r="C4" s="71"/>
      <c r="D4" s="71"/>
      <c r="E4" s="71"/>
      <c r="F4" s="71"/>
      <c r="G4" s="71"/>
      <c r="H4" s="71"/>
      <c r="I4" s="71"/>
      <c r="J4" s="113"/>
    </row>
    <row r="5" customFormat="1" ht="15.75" spans="1:10">
      <c r="A5" s="113"/>
      <c r="B5" s="71" t="s">
        <v>341</v>
      </c>
      <c r="C5" s="71"/>
      <c r="D5" s="71"/>
      <c r="E5" s="71"/>
      <c r="F5" s="71"/>
      <c r="G5" s="71"/>
      <c r="H5" s="71"/>
      <c r="I5" s="71"/>
      <c r="J5" s="113"/>
    </row>
    <row r="6" customFormat="1" ht="15.75" spans="1:10">
      <c r="A6" s="113"/>
      <c r="B6" s="71" t="str">
        <f>II.2CAdmon!B6</f>
        <v>Del 1 de Enero al 31  de Diciembre de 2022</v>
      </c>
      <c r="C6" s="71"/>
      <c r="D6" s="71"/>
      <c r="E6" s="71"/>
      <c r="F6" s="71"/>
      <c r="G6" s="71"/>
      <c r="H6" s="71"/>
      <c r="I6" s="71"/>
      <c r="J6" s="113"/>
    </row>
    <row r="7" customFormat="1" ht="15.75" spans="1:10">
      <c r="A7" s="113"/>
      <c r="B7" s="72" t="str">
        <f>II.2CAdmon!B7</f>
        <v>(Cifras en Pesos)</v>
      </c>
      <c r="C7" s="72"/>
      <c r="D7" s="72"/>
      <c r="E7" s="72"/>
      <c r="F7" s="72"/>
      <c r="G7" s="72"/>
      <c r="H7" s="72"/>
      <c r="I7" s="72"/>
      <c r="J7" s="113"/>
    </row>
    <row r="8" s="113" customFormat="1" ht="6.75" customHeight="1" spans="2:9">
      <c r="B8" s="73"/>
      <c r="C8" s="73"/>
      <c r="D8" s="73"/>
      <c r="E8" s="73"/>
      <c r="F8" s="73"/>
      <c r="G8" s="73"/>
      <c r="H8" s="73"/>
      <c r="I8" s="73"/>
    </row>
    <row r="9" customFormat="1" ht="15.75" spans="1:10">
      <c r="A9" s="113"/>
      <c r="B9" s="183" t="s">
        <v>67</v>
      </c>
      <c r="C9" s="184"/>
      <c r="D9" s="74" t="s">
        <v>324</v>
      </c>
      <c r="E9" s="74"/>
      <c r="F9" s="74"/>
      <c r="G9" s="74"/>
      <c r="H9" s="74"/>
      <c r="I9" s="103" t="s">
        <v>325</v>
      </c>
      <c r="J9" s="113"/>
    </row>
    <row r="10" customFormat="1" ht="31.5" spans="1:11">
      <c r="A10" s="113"/>
      <c r="B10" s="183"/>
      <c r="C10" s="184"/>
      <c r="D10" s="74" t="s">
        <v>326</v>
      </c>
      <c r="E10" s="74" t="s">
        <v>327</v>
      </c>
      <c r="F10" s="74" t="s">
        <v>299</v>
      </c>
      <c r="G10" s="74" t="s">
        <v>300</v>
      </c>
      <c r="H10" s="74" t="s">
        <v>328</v>
      </c>
      <c r="I10" s="103"/>
      <c r="J10" s="113"/>
      <c r="K10" t="s">
        <v>342</v>
      </c>
    </row>
    <row r="11" customFormat="1" ht="11.25" customHeight="1" spans="1:10">
      <c r="A11" s="113"/>
      <c r="B11" s="183"/>
      <c r="C11" s="184"/>
      <c r="D11" s="74">
        <v>1</v>
      </c>
      <c r="E11" s="74">
        <v>2</v>
      </c>
      <c r="F11" s="74" t="s">
        <v>329</v>
      </c>
      <c r="G11" s="74">
        <v>4</v>
      </c>
      <c r="H11" s="74">
        <v>5</v>
      </c>
      <c r="I11" s="103" t="s">
        <v>330</v>
      </c>
      <c r="J11" s="113"/>
    </row>
    <row r="12" spans="2:9">
      <c r="B12" s="255" t="s">
        <v>199</v>
      </c>
      <c r="C12" s="255"/>
      <c r="D12" s="83">
        <f>SUM(D13:D19)</f>
        <v>16219041</v>
      </c>
      <c r="E12" s="83">
        <f>SUM(E13:E19)</f>
        <v>28910156</v>
      </c>
      <c r="F12" s="83">
        <f>+D12+E12</f>
        <v>45129197</v>
      </c>
      <c r="G12" s="83">
        <f t="shared" ref="G12:H12" si="0">SUM(G13:G19)</f>
        <v>43760505</v>
      </c>
      <c r="H12" s="83">
        <f t="shared" si="0"/>
        <v>42755653</v>
      </c>
      <c r="I12" s="105">
        <f>+F12-G12</f>
        <v>1368692</v>
      </c>
    </row>
    <row r="13" spans="2:11">
      <c r="B13" s="256"/>
      <c r="C13" s="257" t="s">
        <v>343</v>
      </c>
      <c r="D13" s="87">
        <v>11500000</v>
      </c>
      <c r="E13" s="87">
        <v>15554676</v>
      </c>
      <c r="F13" s="88">
        <f>D13+E13</f>
        <v>27054676</v>
      </c>
      <c r="G13" s="87">
        <v>25685984</v>
      </c>
      <c r="H13" s="87">
        <f>G13</f>
        <v>25685984</v>
      </c>
      <c r="I13" s="107">
        <f t="shared" ref="I13:I76" si="1">+F13-G13</f>
        <v>1368692</v>
      </c>
      <c r="K13">
        <v>11</v>
      </c>
    </row>
    <row r="14" spans="2:11">
      <c r="B14" s="256"/>
      <c r="C14" s="257" t="s">
        <v>344</v>
      </c>
      <c r="D14" s="87">
        <v>0</v>
      </c>
      <c r="E14" s="87">
        <v>0</v>
      </c>
      <c r="F14" s="88">
        <f t="shared" ref="F14:F19" si="2">D14+E14</f>
        <v>0</v>
      </c>
      <c r="G14" s="87">
        <v>0</v>
      </c>
      <c r="H14" s="87">
        <f t="shared" ref="H14:H19" si="3">G14</f>
        <v>0</v>
      </c>
      <c r="I14" s="107">
        <f t="shared" si="1"/>
        <v>0</v>
      </c>
      <c r="K14">
        <v>12</v>
      </c>
    </row>
    <row r="15" spans="2:11">
      <c r="B15" s="256"/>
      <c r="C15" s="257" t="s">
        <v>345</v>
      </c>
      <c r="D15" s="87">
        <v>984793</v>
      </c>
      <c r="E15" s="87">
        <v>3712277</v>
      </c>
      <c r="F15" s="88">
        <f t="shared" si="2"/>
        <v>4697070</v>
      </c>
      <c r="G15" s="87">
        <v>4697070</v>
      </c>
      <c r="H15" s="87">
        <f t="shared" si="3"/>
        <v>4697070</v>
      </c>
      <c r="I15" s="107">
        <f t="shared" si="1"/>
        <v>0</v>
      </c>
      <c r="K15">
        <v>13</v>
      </c>
    </row>
    <row r="16" spans="2:11">
      <c r="B16" s="256"/>
      <c r="C16" s="257" t="s">
        <v>346</v>
      </c>
      <c r="D16" s="87">
        <v>2200000</v>
      </c>
      <c r="E16" s="87">
        <v>3957629</v>
      </c>
      <c r="F16" s="88">
        <f t="shared" si="2"/>
        <v>6157629</v>
      </c>
      <c r="G16" s="87">
        <v>6157629</v>
      </c>
      <c r="H16" s="87">
        <v>5152777</v>
      </c>
      <c r="I16" s="107">
        <f t="shared" si="1"/>
        <v>0</v>
      </c>
      <c r="K16">
        <f>K15+1</f>
        <v>14</v>
      </c>
    </row>
    <row r="17" spans="2:11">
      <c r="B17" s="256"/>
      <c r="C17" s="257" t="s">
        <v>347</v>
      </c>
      <c r="D17" s="87">
        <v>884248</v>
      </c>
      <c r="E17" s="87">
        <v>1906526</v>
      </c>
      <c r="F17" s="88">
        <f t="shared" si="2"/>
        <v>2790774</v>
      </c>
      <c r="G17" s="87">
        <v>2790774</v>
      </c>
      <c r="H17" s="87">
        <f t="shared" si="3"/>
        <v>2790774</v>
      </c>
      <c r="I17" s="107">
        <f t="shared" si="1"/>
        <v>0</v>
      </c>
      <c r="K17">
        <f t="shared" ref="K17:K19" si="4">K16+1</f>
        <v>15</v>
      </c>
    </row>
    <row r="18" spans="2:11">
      <c r="B18" s="256"/>
      <c r="C18" s="257" t="s">
        <v>348</v>
      </c>
      <c r="D18" s="87">
        <v>0</v>
      </c>
      <c r="E18" s="87">
        <v>0</v>
      </c>
      <c r="F18" s="88">
        <f t="shared" si="2"/>
        <v>0</v>
      </c>
      <c r="G18" s="87">
        <v>0</v>
      </c>
      <c r="H18" s="87">
        <f t="shared" si="3"/>
        <v>0</v>
      </c>
      <c r="I18" s="107">
        <f t="shared" si="1"/>
        <v>0</v>
      </c>
      <c r="K18">
        <f t="shared" si="4"/>
        <v>16</v>
      </c>
    </row>
    <row r="19" spans="2:11">
      <c r="B19" s="256"/>
      <c r="C19" s="257" t="s">
        <v>349</v>
      </c>
      <c r="D19" s="87">
        <v>650000</v>
      </c>
      <c r="E19" s="87">
        <v>3779048</v>
      </c>
      <c r="F19" s="88">
        <f t="shared" si="2"/>
        <v>4429048</v>
      </c>
      <c r="G19" s="87">
        <v>4429048</v>
      </c>
      <c r="H19" s="87">
        <f t="shared" si="3"/>
        <v>4429048</v>
      </c>
      <c r="I19" s="107">
        <f t="shared" si="1"/>
        <v>0</v>
      </c>
      <c r="K19">
        <f t="shared" si="4"/>
        <v>17</v>
      </c>
    </row>
    <row r="20" spans="2:9">
      <c r="B20" s="255" t="s">
        <v>32</v>
      </c>
      <c r="C20" s="255"/>
      <c r="D20" s="83">
        <f>SUM(D21:D29)</f>
        <v>9624138</v>
      </c>
      <c r="E20" s="83">
        <f>SUM(E21:E29)</f>
        <v>-5163392</v>
      </c>
      <c r="F20" s="83">
        <f t="shared" ref="F20:F76" si="5">+D20+E20</f>
        <v>4460746</v>
      </c>
      <c r="G20" s="83">
        <f t="shared" ref="G20:H20" si="6">SUM(G21:G29)</f>
        <v>2700324</v>
      </c>
      <c r="H20" s="83">
        <f t="shared" si="6"/>
        <v>2700324</v>
      </c>
      <c r="I20" s="105">
        <f t="shared" si="1"/>
        <v>1760422</v>
      </c>
    </row>
    <row r="21" ht="30" spans="2:11">
      <c r="B21" s="256"/>
      <c r="C21" s="257" t="s">
        <v>350</v>
      </c>
      <c r="D21" s="87">
        <v>4457977</v>
      </c>
      <c r="E21" s="87">
        <v>-3014487</v>
      </c>
      <c r="F21" s="88">
        <f t="shared" si="5"/>
        <v>1443490</v>
      </c>
      <c r="G21" s="87">
        <v>524020</v>
      </c>
      <c r="H21" s="87">
        <f>G21</f>
        <v>524020</v>
      </c>
      <c r="I21" s="107">
        <f t="shared" si="1"/>
        <v>919470</v>
      </c>
      <c r="K21">
        <v>21</v>
      </c>
    </row>
    <row r="22" spans="2:11">
      <c r="B22" s="256"/>
      <c r="C22" s="257" t="s">
        <v>351</v>
      </c>
      <c r="D22" s="87">
        <v>183710</v>
      </c>
      <c r="E22" s="87">
        <v>-175430</v>
      </c>
      <c r="F22" s="88">
        <f t="shared" si="5"/>
        <v>8280</v>
      </c>
      <c r="G22" s="87">
        <v>6323</v>
      </c>
      <c r="H22" s="87">
        <f t="shared" ref="H22:H29" si="7">G22</f>
        <v>6323</v>
      </c>
      <c r="I22" s="107">
        <f t="shared" si="1"/>
        <v>1957</v>
      </c>
      <c r="K22">
        <v>22</v>
      </c>
    </row>
    <row r="23" ht="21" customHeight="1" spans="2:11">
      <c r="B23" s="256"/>
      <c r="C23" s="257" t="s">
        <v>352</v>
      </c>
      <c r="D23" s="87">
        <v>0</v>
      </c>
      <c r="E23" s="87">
        <v>0</v>
      </c>
      <c r="F23" s="88">
        <f t="shared" si="5"/>
        <v>0</v>
      </c>
      <c r="G23" s="87">
        <v>0</v>
      </c>
      <c r="H23" s="87">
        <f t="shared" si="7"/>
        <v>0</v>
      </c>
      <c r="I23" s="107">
        <f t="shared" si="1"/>
        <v>0</v>
      </c>
      <c r="K23">
        <v>23</v>
      </c>
    </row>
    <row r="24" spans="2:11">
      <c r="B24" s="256"/>
      <c r="C24" s="257" t="s">
        <v>353</v>
      </c>
      <c r="D24" s="87">
        <v>807015</v>
      </c>
      <c r="E24" s="87">
        <v>-208956</v>
      </c>
      <c r="F24" s="88">
        <f t="shared" si="5"/>
        <v>598059</v>
      </c>
      <c r="G24" s="87">
        <v>536804</v>
      </c>
      <c r="H24" s="87">
        <f t="shared" si="7"/>
        <v>536804</v>
      </c>
      <c r="I24" s="107">
        <f t="shared" si="1"/>
        <v>61255</v>
      </c>
      <c r="K24">
        <v>24</v>
      </c>
    </row>
    <row r="25" spans="2:11">
      <c r="B25" s="256"/>
      <c r="C25" s="257" t="s">
        <v>354</v>
      </c>
      <c r="D25" s="87">
        <v>2108444</v>
      </c>
      <c r="E25" s="87">
        <v>-890078</v>
      </c>
      <c r="F25" s="88">
        <f t="shared" si="5"/>
        <v>1218366</v>
      </c>
      <c r="G25" s="87">
        <v>539403</v>
      </c>
      <c r="H25" s="87">
        <f t="shared" si="7"/>
        <v>539403</v>
      </c>
      <c r="I25" s="107">
        <f t="shared" si="1"/>
        <v>678963</v>
      </c>
      <c r="K25">
        <v>25</v>
      </c>
    </row>
    <row r="26" spans="2:11">
      <c r="B26" s="256"/>
      <c r="C26" s="257" t="s">
        <v>355</v>
      </c>
      <c r="D26" s="87">
        <v>937355</v>
      </c>
      <c r="E26" s="87">
        <v>-633152</v>
      </c>
      <c r="F26" s="88">
        <f t="shared" si="5"/>
        <v>304203</v>
      </c>
      <c r="G26" s="87">
        <v>246396</v>
      </c>
      <c r="H26" s="87">
        <f t="shared" si="7"/>
        <v>246396</v>
      </c>
      <c r="I26" s="107">
        <f t="shared" si="1"/>
        <v>57807</v>
      </c>
      <c r="K26">
        <v>26</v>
      </c>
    </row>
    <row r="27" ht="30" spans="2:11">
      <c r="B27" s="256"/>
      <c r="C27" s="257" t="s">
        <v>356</v>
      </c>
      <c r="D27" s="87">
        <v>131906</v>
      </c>
      <c r="E27" s="87">
        <v>131580</v>
      </c>
      <c r="F27" s="88">
        <f t="shared" si="5"/>
        <v>263486</v>
      </c>
      <c r="G27" s="87">
        <v>261832</v>
      </c>
      <c r="H27" s="87">
        <f t="shared" si="7"/>
        <v>261832</v>
      </c>
      <c r="I27" s="107">
        <f t="shared" si="1"/>
        <v>1654</v>
      </c>
      <c r="K27">
        <v>27</v>
      </c>
    </row>
    <row r="28" spans="2:11">
      <c r="B28" s="256"/>
      <c r="C28" s="257" t="s">
        <v>357</v>
      </c>
      <c r="D28" s="87">
        <v>0</v>
      </c>
      <c r="E28" s="87">
        <v>0</v>
      </c>
      <c r="F28" s="88">
        <f t="shared" si="5"/>
        <v>0</v>
      </c>
      <c r="G28" s="87">
        <v>0</v>
      </c>
      <c r="H28" s="87">
        <f t="shared" si="7"/>
        <v>0</v>
      </c>
      <c r="I28" s="107">
        <f t="shared" si="1"/>
        <v>0</v>
      </c>
      <c r="K28">
        <v>28</v>
      </c>
    </row>
    <row r="29" spans="2:11">
      <c r="B29" s="256"/>
      <c r="C29" s="257" t="s">
        <v>358</v>
      </c>
      <c r="D29" s="87">
        <v>997731</v>
      </c>
      <c r="E29" s="87">
        <v>-372869</v>
      </c>
      <c r="F29" s="88">
        <f t="shared" si="5"/>
        <v>624862</v>
      </c>
      <c r="G29" s="87">
        <v>585546</v>
      </c>
      <c r="H29" s="87">
        <f t="shared" si="7"/>
        <v>585546</v>
      </c>
      <c r="I29" s="107">
        <f t="shared" si="1"/>
        <v>39316</v>
      </c>
      <c r="K29">
        <v>29</v>
      </c>
    </row>
    <row r="30" spans="2:9">
      <c r="B30" s="255" t="s">
        <v>33</v>
      </c>
      <c r="C30" s="255"/>
      <c r="D30" s="83">
        <f>SUM(D31:D39)</f>
        <v>5742871</v>
      </c>
      <c r="E30" s="83">
        <f t="shared" ref="E30" si="8">SUM(E31:E39)</f>
        <v>3546955</v>
      </c>
      <c r="F30" s="83">
        <f t="shared" si="5"/>
        <v>9289826</v>
      </c>
      <c r="G30" s="83">
        <f t="shared" ref="G30:H30" si="9">SUM(G31:G39)</f>
        <v>6579068</v>
      </c>
      <c r="H30" s="83">
        <f t="shared" si="9"/>
        <v>6564068</v>
      </c>
      <c r="I30" s="105">
        <f t="shared" si="1"/>
        <v>2710758</v>
      </c>
    </row>
    <row r="31" spans="2:11">
      <c r="B31" s="256"/>
      <c r="C31" s="257" t="s">
        <v>359</v>
      </c>
      <c r="D31" s="87">
        <v>200000</v>
      </c>
      <c r="E31" s="87">
        <v>317356</v>
      </c>
      <c r="F31" s="88">
        <f t="shared" si="5"/>
        <v>517356</v>
      </c>
      <c r="G31" s="87">
        <v>495147</v>
      </c>
      <c r="H31" s="87">
        <f>G31</f>
        <v>495147</v>
      </c>
      <c r="I31" s="107">
        <f t="shared" si="1"/>
        <v>22209</v>
      </c>
      <c r="K31">
        <v>31</v>
      </c>
    </row>
    <row r="32" spans="2:11">
      <c r="B32" s="256"/>
      <c r="C32" s="257" t="s">
        <v>360</v>
      </c>
      <c r="D32" s="87">
        <v>0</v>
      </c>
      <c r="E32" s="87">
        <v>200739</v>
      </c>
      <c r="F32" s="88">
        <f t="shared" si="5"/>
        <v>200739</v>
      </c>
      <c r="G32" s="87">
        <v>178965</v>
      </c>
      <c r="H32" s="87">
        <f t="shared" ref="H32:H39" si="10">G32</f>
        <v>178965</v>
      </c>
      <c r="I32" s="107">
        <f t="shared" si="1"/>
        <v>21774</v>
      </c>
      <c r="K32">
        <f>K31+1</f>
        <v>32</v>
      </c>
    </row>
    <row r="33" spans="2:11">
      <c r="B33" s="256"/>
      <c r="C33" s="257" t="s">
        <v>361</v>
      </c>
      <c r="D33" s="87">
        <v>0</v>
      </c>
      <c r="E33" s="87">
        <v>3822103</v>
      </c>
      <c r="F33" s="88">
        <f t="shared" si="5"/>
        <v>3822103</v>
      </c>
      <c r="G33" s="87">
        <v>2527265</v>
      </c>
      <c r="H33" s="87">
        <v>2512265</v>
      </c>
      <c r="I33" s="107">
        <f t="shared" si="1"/>
        <v>1294838</v>
      </c>
      <c r="K33">
        <f t="shared" ref="K33:K39" si="11">K32+1</f>
        <v>33</v>
      </c>
    </row>
    <row r="34" spans="2:11">
      <c r="B34" s="256"/>
      <c r="C34" s="257" t="s">
        <v>362</v>
      </c>
      <c r="D34" s="87">
        <v>15000</v>
      </c>
      <c r="E34" s="87">
        <v>526293</v>
      </c>
      <c r="F34" s="88">
        <f t="shared" si="5"/>
        <v>541293</v>
      </c>
      <c r="G34" s="87">
        <v>473051</v>
      </c>
      <c r="H34" s="87">
        <f t="shared" si="10"/>
        <v>473051</v>
      </c>
      <c r="I34" s="107">
        <f t="shared" si="1"/>
        <v>68242</v>
      </c>
      <c r="K34">
        <f t="shared" si="11"/>
        <v>34</v>
      </c>
    </row>
    <row r="35" ht="30" spans="2:11">
      <c r="B35" s="256"/>
      <c r="C35" s="257" t="s">
        <v>363</v>
      </c>
      <c r="D35" s="87">
        <v>0</v>
      </c>
      <c r="E35" s="87">
        <v>1000226</v>
      </c>
      <c r="F35" s="88">
        <f t="shared" si="5"/>
        <v>1000226</v>
      </c>
      <c r="G35" s="87">
        <v>929891</v>
      </c>
      <c r="H35" s="87">
        <f t="shared" si="10"/>
        <v>929891</v>
      </c>
      <c r="I35" s="107">
        <f t="shared" si="1"/>
        <v>70335</v>
      </c>
      <c r="K35">
        <f t="shared" si="11"/>
        <v>35</v>
      </c>
    </row>
    <row r="36" spans="2:11">
      <c r="B36" s="256"/>
      <c r="C36" s="257" t="s">
        <v>364</v>
      </c>
      <c r="D36" s="87">
        <v>450000</v>
      </c>
      <c r="E36" s="87">
        <v>-106169</v>
      </c>
      <c r="F36" s="88">
        <f t="shared" si="5"/>
        <v>343831</v>
      </c>
      <c r="G36" s="87">
        <v>218142</v>
      </c>
      <c r="H36" s="87">
        <f t="shared" si="10"/>
        <v>218142</v>
      </c>
      <c r="I36" s="107">
        <f t="shared" si="1"/>
        <v>125689</v>
      </c>
      <c r="K36">
        <f t="shared" si="11"/>
        <v>36</v>
      </c>
    </row>
    <row r="37" spans="2:11">
      <c r="B37" s="256"/>
      <c r="C37" s="257" t="s">
        <v>365</v>
      </c>
      <c r="D37" s="87">
        <v>2963290</v>
      </c>
      <c r="E37" s="87">
        <v>-2163150</v>
      </c>
      <c r="F37" s="88">
        <f t="shared" si="5"/>
        <v>800140</v>
      </c>
      <c r="G37" s="87">
        <v>322239</v>
      </c>
      <c r="H37" s="87">
        <f t="shared" si="10"/>
        <v>322239</v>
      </c>
      <c r="I37" s="107">
        <f t="shared" si="1"/>
        <v>477901</v>
      </c>
      <c r="K37">
        <f t="shared" si="11"/>
        <v>37</v>
      </c>
    </row>
    <row r="38" spans="2:11">
      <c r="B38" s="256"/>
      <c r="C38" s="257" t="s">
        <v>366</v>
      </c>
      <c r="D38" s="87">
        <v>100000</v>
      </c>
      <c r="E38" s="87">
        <v>162712</v>
      </c>
      <c r="F38" s="88">
        <f t="shared" si="5"/>
        <v>262712</v>
      </c>
      <c r="G38" s="87">
        <v>207403</v>
      </c>
      <c r="H38" s="87">
        <f t="shared" si="10"/>
        <v>207403</v>
      </c>
      <c r="I38" s="107">
        <f t="shared" si="1"/>
        <v>55309</v>
      </c>
      <c r="K38">
        <f t="shared" si="11"/>
        <v>38</v>
      </c>
    </row>
    <row r="39" spans="2:11">
      <c r="B39" s="256"/>
      <c r="C39" s="257" t="s">
        <v>367</v>
      </c>
      <c r="D39" s="87">
        <v>2014581</v>
      </c>
      <c r="E39" s="87">
        <v>-213155</v>
      </c>
      <c r="F39" s="88">
        <f t="shared" si="5"/>
        <v>1801426</v>
      </c>
      <c r="G39" s="87">
        <v>1226965</v>
      </c>
      <c r="H39" s="87">
        <f t="shared" si="10"/>
        <v>1226965</v>
      </c>
      <c r="I39" s="107">
        <f t="shared" si="1"/>
        <v>574461</v>
      </c>
      <c r="K39">
        <f t="shared" si="11"/>
        <v>39</v>
      </c>
    </row>
    <row r="40" spans="2:9">
      <c r="B40" s="255" t="s">
        <v>368</v>
      </c>
      <c r="C40" s="255"/>
      <c r="D40" s="83">
        <f>SUM(D41:D49)</f>
        <v>0</v>
      </c>
      <c r="E40" s="83">
        <f>SUM(E41:E49)</f>
        <v>130155</v>
      </c>
      <c r="F40" s="83">
        <f t="shared" si="5"/>
        <v>130155</v>
      </c>
      <c r="G40" s="83">
        <f t="shared" ref="G40:H40" si="12">SUM(G41:G49)</f>
        <v>130155</v>
      </c>
      <c r="H40" s="83">
        <f t="shared" si="12"/>
        <v>130155</v>
      </c>
      <c r="I40" s="105">
        <f t="shared" si="1"/>
        <v>0</v>
      </c>
    </row>
    <row r="41" spans="2:11">
      <c r="B41" s="256"/>
      <c r="C41" s="257" t="s">
        <v>35</v>
      </c>
      <c r="D41" s="87">
        <v>0</v>
      </c>
      <c r="E41" s="87">
        <v>0</v>
      </c>
      <c r="F41" s="88">
        <f t="shared" si="5"/>
        <v>0</v>
      </c>
      <c r="G41" s="87">
        <v>0</v>
      </c>
      <c r="H41" s="87">
        <v>0</v>
      </c>
      <c r="I41" s="107">
        <f t="shared" si="1"/>
        <v>0</v>
      </c>
      <c r="K41">
        <v>41</v>
      </c>
    </row>
    <row r="42" spans="2:11">
      <c r="B42" s="256"/>
      <c r="C42" s="257" t="s">
        <v>36</v>
      </c>
      <c r="D42" s="87">
        <v>0</v>
      </c>
      <c r="E42" s="87">
        <v>0</v>
      </c>
      <c r="F42" s="88">
        <f t="shared" si="5"/>
        <v>0</v>
      </c>
      <c r="G42" s="87">
        <v>0</v>
      </c>
      <c r="H42" s="87">
        <v>0</v>
      </c>
      <c r="I42" s="107">
        <f t="shared" si="1"/>
        <v>0</v>
      </c>
      <c r="K42">
        <f>K41+1</f>
        <v>42</v>
      </c>
    </row>
    <row r="43" spans="2:11">
      <c r="B43" s="256"/>
      <c r="C43" s="257" t="s">
        <v>37</v>
      </c>
      <c r="D43" s="87">
        <v>0</v>
      </c>
      <c r="E43" s="87">
        <v>0</v>
      </c>
      <c r="F43" s="88">
        <f t="shared" si="5"/>
        <v>0</v>
      </c>
      <c r="G43" s="87">
        <v>0</v>
      </c>
      <c r="H43" s="87">
        <v>0</v>
      </c>
      <c r="I43" s="107">
        <f t="shared" si="1"/>
        <v>0</v>
      </c>
      <c r="K43">
        <f t="shared" ref="K43:K49" si="13">K42+1</f>
        <v>43</v>
      </c>
    </row>
    <row r="44" spans="2:11">
      <c r="B44" s="256"/>
      <c r="C44" s="257" t="s">
        <v>38</v>
      </c>
      <c r="D44" s="87">
        <v>0</v>
      </c>
      <c r="E44" s="87">
        <v>130155</v>
      </c>
      <c r="F44" s="88">
        <f t="shared" si="5"/>
        <v>130155</v>
      </c>
      <c r="G44" s="87">
        <v>130155</v>
      </c>
      <c r="H44" s="87">
        <v>130155</v>
      </c>
      <c r="I44" s="107">
        <f t="shared" si="1"/>
        <v>0</v>
      </c>
      <c r="K44">
        <f t="shared" si="13"/>
        <v>44</v>
      </c>
    </row>
    <row r="45" spans="2:11">
      <c r="B45" s="256"/>
      <c r="C45" s="257" t="s">
        <v>39</v>
      </c>
      <c r="D45" s="87">
        <v>0</v>
      </c>
      <c r="E45" s="87">
        <v>0</v>
      </c>
      <c r="F45" s="88">
        <f t="shared" si="5"/>
        <v>0</v>
      </c>
      <c r="G45" s="87">
        <v>0</v>
      </c>
      <c r="H45" s="87">
        <v>0</v>
      </c>
      <c r="I45" s="107">
        <f t="shared" si="1"/>
        <v>0</v>
      </c>
      <c r="K45">
        <f t="shared" si="13"/>
        <v>45</v>
      </c>
    </row>
    <row r="46" spans="2:11">
      <c r="B46" s="256"/>
      <c r="C46" s="257" t="s">
        <v>369</v>
      </c>
      <c r="D46" s="87">
        <v>0</v>
      </c>
      <c r="E46" s="87">
        <v>0</v>
      </c>
      <c r="F46" s="88">
        <f t="shared" si="5"/>
        <v>0</v>
      </c>
      <c r="G46" s="87">
        <v>0</v>
      </c>
      <c r="H46" s="87">
        <v>0</v>
      </c>
      <c r="I46" s="107">
        <f t="shared" si="1"/>
        <v>0</v>
      </c>
      <c r="K46">
        <f t="shared" si="13"/>
        <v>46</v>
      </c>
    </row>
    <row r="47" spans="2:11">
      <c r="B47" s="256"/>
      <c r="C47" s="257" t="s">
        <v>41</v>
      </c>
      <c r="D47" s="87">
        <v>0</v>
      </c>
      <c r="E47" s="87">
        <v>0</v>
      </c>
      <c r="F47" s="88">
        <f t="shared" si="5"/>
        <v>0</v>
      </c>
      <c r="G47" s="87">
        <v>0</v>
      </c>
      <c r="H47" s="87">
        <v>0</v>
      </c>
      <c r="I47" s="107">
        <f t="shared" si="1"/>
        <v>0</v>
      </c>
      <c r="K47">
        <f t="shared" si="13"/>
        <v>47</v>
      </c>
    </row>
    <row r="48" spans="2:11">
      <c r="B48" s="256"/>
      <c r="C48" s="257" t="s">
        <v>42</v>
      </c>
      <c r="D48" s="87">
        <v>0</v>
      </c>
      <c r="E48" s="87">
        <v>0</v>
      </c>
      <c r="F48" s="88">
        <f t="shared" si="5"/>
        <v>0</v>
      </c>
      <c r="G48" s="87">
        <v>0</v>
      </c>
      <c r="H48" s="87">
        <v>0</v>
      </c>
      <c r="I48" s="107">
        <f t="shared" si="1"/>
        <v>0</v>
      </c>
      <c r="K48">
        <f t="shared" si="13"/>
        <v>48</v>
      </c>
    </row>
    <row r="49" spans="2:11">
      <c r="B49" s="256"/>
      <c r="C49" s="257" t="s">
        <v>43</v>
      </c>
      <c r="D49" s="87">
        <v>0</v>
      </c>
      <c r="E49" s="87">
        <v>0</v>
      </c>
      <c r="F49" s="88">
        <f t="shared" si="5"/>
        <v>0</v>
      </c>
      <c r="G49" s="87">
        <v>0</v>
      </c>
      <c r="H49" s="87">
        <v>0</v>
      </c>
      <c r="I49" s="107">
        <f t="shared" si="1"/>
        <v>0</v>
      </c>
      <c r="K49">
        <f t="shared" si="13"/>
        <v>49</v>
      </c>
    </row>
    <row r="50" spans="2:9">
      <c r="B50" s="255" t="s">
        <v>370</v>
      </c>
      <c r="C50" s="255"/>
      <c r="D50" s="83">
        <f>SUM(D51:D59)</f>
        <v>0</v>
      </c>
      <c r="E50" s="83">
        <f>SUM(E51:E59)</f>
        <v>816424</v>
      </c>
      <c r="F50" s="83">
        <f t="shared" si="5"/>
        <v>816424</v>
      </c>
      <c r="G50" s="83">
        <f t="shared" ref="G50:H50" si="14">SUM(G51:G59)</f>
        <v>816183</v>
      </c>
      <c r="H50" s="83">
        <f t="shared" si="14"/>
        <v>446241</v>
      </c>
      <c r="I50" s="105">
        <f t="shared" si="1"/>
        <v>241</v>
      </c>
    </row>
    <row r="51" spans="2:11">
      <c r="B51" s="256"/>
      <c r="C51" s="257" t="s">
        <v>371</v>
      </c>
      <c r="D51" s="87">
        <v>0</v>
      </c>
      <c r="E51" s="87">
        <v>457518</v>
      </c>
      <c r="F51" s="88">
        <f t="shared" si="5"/>
        <v>457518</v>
      </c>
      <c r="G51" s="87">
        <v>457517</v>
      </c>
      <c r="H51" s="87">
        <v>87575</v>
      </c>
      <c r="I51" s="107">
        <f t="shared" si="1"/>
        <v>1</v>
      </c>
      <c r="K51">
        <v>51</v>
      </c>
    </row>
    <row r="52" spans="2:11">
      <c r="B52" s="256"/>
      <c r="C52" s="257" t="s">
        <v>372</v>
      </c>
      <c r="D52" s="87">
        <v>0</v>
      </c>
      <c r="E52" s="87">
        <v>0</v>
      </c>
      <c r="F52" s="88">
        <f t="shared" si="5"/>
        <v>0</v>
      </c>
      <c r="G52" s="87">
        <v>0</v>
      </c>
      <c r="H52" s="87">
        <v>0</v>
      </c>
      <c r="I52" s="107">
        <f t="shared" si="1"/>
        <v>0</v>
      </c>
      <c r="K52">
        <f>K51+1</f>
        <v>52</v>
      </c>
    </row>
    <row r="53" spans="2:11">
      <c r="B53" s="256"/>
      <c r="C53" s="257" t="s">
        <v>373</v>
      </c>
      <c r="D53" s="87">
        <v>0</v>
      </c>
      <c r="E53" s="87">
        <v>0</v>
      </c>
      <c r="F53" s="88">
        <f t="shared" si="5"/>
        <v>0</v>
      </c>
      <c r="G53" s="87">
        <v>0</v>
      </c>
      <c r="H53" s="87">
        <v>0</v>
      </c>
      <c r="I53" s="107">
        <f t="shared" si="1"/>
        <v>0</v>
      </c>
      <c r="K53">
        <f t="shared" ref="K53:K59" si="15">K52+1</f>
        <v>53</v>
      </c>
    </row>
    <row r="54" spans="2:11">
      <c r="B54" s="256"/>
      <c r="C54" s="257" t="s">
        <v>374</v>
      </c>
      <c r="D54" s="87">
        <v>0</v>
      </c>
      <c r="E54" s="87">
        <v>0</v>
      </c>
      <c r="F54" s="88">
        <f t="shared" si="5"/>
        <v>0</v>
      </c>
      <c r="G54" s="87">
        <v>0</v>
      </c>
      <c r="H54" s="87">
        <v>0</v>
      </c>
      <c r="I54" s="107">
        <f t="shared" si="1"/>
        <v>0</v>
      </c>
      <c r="K54">
        <f t="shared" si="15"/>
        <v>54</v>
      </c>
    </row>
    <row r="55" spans="2:11">
      <c r="B55" s="256"/>
      <c r="C55" s="257" t="s">
        <v>375</v>
      </c>
      <c r="D55" s="87">
        <v>0</v>
      </c>
      <c r="E55" s="87">
        <v>0</v>
      </c>
      <c r="F55" s="88">
        <f t="shared" si="5"/>
        <v>0</v>
      </c>
      <c r="G55" s="87">
        <v>0</v>
      </c>
      <c r="H55" s="87">
        <v>0</v>
      </c>
      <c r="I55" s="107">
        <f t="shared" si="1"/>
        <v>0</v>
      </c>
      <c r="K55">
        <f t="shared" si="15"/>
        <v>55</v>
      </c>
    </row>
    <row r="56" spans="2:11">
      <c r="B56" s="256"/>
      <c r="C56" s="257" t="s">
        <v>376</v>
      </c>
      <c r="D56" s="87">
        <v>0</v>
      </c>
      <c r="E56" s="87">
        <v>339505</v>
      </c>
      <c r="F56" s="88">
        <f t="shared" si="5"/>
        <v>339505</v>
      </c>
      <c r="G56" s="87">
        <v>339265</v>
      </c>
      <c r="H56" s="87">
        <v>339265</v>
      </c>
      <c r="I56" s="107">
        <f t="shared" si="1"/>
        <v>240</v>
      </c>
      <c r="K56">
        <f t="shared" si="15"/>
        <v>56</v>
      </c>
    </row>
    <row r="57" spans="2:11">
      <c r="B57" s="256"/>
      <c r="C57" s="257" t="s">
        <v>377</v>
      </c>
      <c r="D57" s="87">
        <v>0</v>
      </c>
      <c r="E57" s="87">
        <v>0</v>
      </c>
      <c r="F57" s="88">
        <f t="shared" si="5"/>
        <v>0</v>
      </c>
      <c r="G57" s="87">
        <v>0</v>
      </c>
      <c r="H57" s="87">
        <v>0</v>
      </c>
      <c r="I57" s="107">
        <f t="shared" si="1"/>
        <v>0</v>
      </c>
      <c r="K57">
        <f t="shared" si="15"/>
        <v>57</v>
      </c>
    </row>
    <row r="58" spans="2:11">
      <c r="B58" s="256"/>
      <c r="C58" s="257" t="s">
        <v>378</v>
      </c>
      <c r="D58" s="87">
        <v>0</v>
      </c>
      <c r="E58" s="87">
        <v>0</v>
      </c>
      <c r="F58" s="88">
        <f t="shared" si="5"/>
        <v>0</v>
      </c>
      <c r="G58" s="87">
        <v>0</v>
      </c>
      <c r="H58" s="87">
        <v>0</v>
      </c>
      <c r="I58" s="107">
        <f t="shared" si="1"/>
        <v>0</v>
      </c>
      <c r="K58">
        <f t="shared" si="15"/>
        <v>58</v>
      </c>
    </row>
    <row r="59" spans="2:11">
      <c r="B59" s="256"/>
      <c r="C59" s="257" t="s">
        <v>108</v>
      </c>
      <c r="D59" s="87">
        <v>0</v>
      </c>
      <c r="E59" s="87">
        <v>19401</v>
      </c>
      <c r="F59" s="88">
        <f t="shared" si="5"/>
        <v>19401</v>
      </c>
      <c r="G59" s="87">
        <v>19401</v>
      </c>
      <c r="H59" s="87">
        <v>19401</v>
      </c>
      <c r="I59" s="107">
        <f t="shared" si="1"/>
        <v>0</v>
      </c>
      <c r="K59">
        <f t="shared" si="15"/>
        <v>59</v>
      </c>
    </row>
    <row r="60" spans="2:9">
      <c r="B60" s="255" t="s">
        <v>61</v>
      </c>
      <c r="C60" s="255"/>
      <c r="D60" s="83">
        <f>SUM(D61:D63)</f>
        <v>0</v>
      </c>
      <c r="E60" s="83">
        <f>SUM(E61:E63)</f>
        <v>0</v>
      </c>
      <c r="F60" s="83">
        <f t="shared" si="5"/>
        <v>0</v>
      </c>
      <c r="G60" s="83">
        <f t="shared" ref="G60:H60" si="16">SUM(G61:G63)</f>
        <v>0</v>
      </c>
      <c r="H60" s="83">
        <f t="shared" si="16"/>
        <v>0</v>
      </c>
      <c r="I60" s="105">
        <f t="shared" si="1"/>
        <v>0</v>
      </c>
    </row>
    <row r="61" spans="2:11">
      <c r="B61" s="256"/>
      <c r="C61" s="257" t="s">
        <v>379</v>
      </c>
      <c r="D61" s="87">
        <v>0</v>
      </c>
      <c r="E61" s="87">
        <v>0</v>
      </c>
      <c r="F61" s="88">
        <f t="shared" si="5"/>
        <v>0</v>
      </c>
      <c r="G61" s="87">
        <v>0</v>
      </c>
      <c r="H61" s="87">
        <v>0</v>
      </c>
      <c r="I61" s="107">
        <f t="shared" si="1"/>
        <v>0</v>
      </c>
      <c r="K61">
        <v>61</v>
      </c>
    </row>
    <row r="62" spans="2:11">
      <c r="B62" s="256"/>
      <c r="C62" s="257" t="s">
        <v>380</v>
      </c>
      <c r="D62" s="87">
        <v>0</v>
      </c>
      <c r="E62" s="87">
        <v>0</v>
      </c>
      <c r="F62" s="88">
        <f t="shared" si="5"/>
        <v>0</v>
      </c>
      <c r="G62" s="87">
        <v>0</v>
      </c>
      <c r="H62" s="87">
        <v>0</v>
      </c>
      <c r="I62" s="107">
        <f t="shared" si="1"/>
        <v>0</v>
      </c>
      <c r="K62">
        <v>62</v>
      </c>
    </row>
    <row r="63" spans="2:11">
      <c r="B63" s="256"/>
      <c r="C63" s="257" t="s">
        <v>381</v>
      </c>
      <c r="D63" s="87">
        <v>0</v>
      </c>
      <c r="E63" s="87">
        <v>0</v>
      </c>
      <c r="F63" s="88">
        <f t="shared" si="5"/>
        <v>0</v>
      </c>
      <c r="G63" s="87">
        <v>0</v>
      </c>
      <c r="H63" s="87">
        <v>0</v>
      </c>
      <c r="I63" s="107">
        <f t="shared" si="1"/>
        <v>0</v>
      </c>
      <c r="K63">
        <v>63</v>
      </c>
    </row>
    <row r="64" spans="2:9">
      <c r="B64" s="255" t="s">
        <v>382</v>
      </c>
      <c r="C64" s="255"/>
      <c r="D64" s="83">
        <f>SUM(D65:D71)</f>
        <v>0</v>
      </c>
      <c r="E64" s="83">
        <f>SUM(E65:E71)</f>
        <v>0</v>
      </c>
      <c r="F64" s="83">
        <f t="shared" si="5"/>
        <v>0</v>
      </c>
      <c r="G64" s="83">
        <f t="shared" ref="G64:H64" si="17">SUM(G65:G71)</f>
        <v>0</v>
      </c>
      <c r="H64" s="83">
        <f t="shared" si="17"/>
        <v>0</v>
      </c>
      <c r="I64" s="105">
        <f t="shared" si="1"/>
        <v>0</v>
      </c>
    </row>
    <row r="65" spans="2:11">
      <c r="B65" s="256"/>
      <c r="C65" s="257" t="s">
        <v>383</v>
      </c>
      <c r="D65" s="87">
        <v>0</v>
      </c>
      <c r="E65" s="87">
        <v>0</v>
      </c>
      <c r="F65" s="88">
        <f t="shared" si="5"/>
        <v>0</v>
      </c>
      <c r="G65" s="87">
        <v>0</v>
      </c>
      <c r="H65" s="87">
        <v>0</v>
      </c>
      <c r="I65" s="107">
        <f t="shared" si="1"/>
        <v>0</v>
      </c>
      <c r="K65">
        <v>71</v>
      </c>
    </row>
    <row r="66" spans="2:11">
      <c r="B66" s="256"/>
      <c r="C66" s="257" t="s">
        <v>384</v>
      </c>
      <c r="D66" s="87">
        <v>0</v>
      </c>
      <c r="E66" s="87">
        <v>0</v>
      </c>
      <c r="F66" s="88">
        <f t="shared" si="5"/>
        <v>0</v>
      </c>
      <c r="G66" s="87">
        <v>0</v>
      </c>
      <c r="H66" s="87">
        <v>0</v>
      </c>
      <c r="I66" s="107">
        <f t="shared" si="1"/>
        <v>0</v>
      </c>
      <c r="K66">
        <v>72</v>
      </c>
    </row>
    <row r="67" spans="2:11">
      <c r="B67" s="256"/>
      <c r="C67" s="257" t="s">
        <v>385</v>
      </c>
      <c r="D67" s="87">
        <v>0</v>
      </c>
      <c r="E67" s="87">
        <v>0</v>
      </c>
      <c r="F67" s="88">
        <f t="shared" si="5"/>
        <v>0</v>
      </c>
      <c r="G67" s="87">
        <v>0</v>
      </c>
      <c r="H67" s="87">
        <v>0</v>
      </c>
      <c r="I67" s="107">
        <f t="shared" si="1"/>
        <v>0</v>
      </c>
      <c r="K67">
        <v>73</v>
      </c>
    </row>
    <row r="68" spans="2:11">
      <c r="B68" s="256"/>
      <c r="C68" s="257" t="s">
        <v>386</v>
      </c>
      <c r="D68" s="87">
        <v>0</v>
      </c>
      <c r="E68" s="87">
        <v>0</v>
      </c>
      <c r="F68" s="88">
        <f t="shared" si="5"/>
        <v>0</v>
      </c>
      <c r="G68" s="87">
        <v>0</v>
      </c>
      <c r="H68" s="87">
        <v>0</v>
      </c>
      <c r="I68" s="107">
        <f t="shared" si="1"/>
        <v>0</v>
      </c>
      <c r="K68">
        <v>74</v>
      </c>
    </row>
    <row r="69" spans="2:11">
      <c r="B69" s="256"/>
      <c r="C69" s="257" t="s">
        <v>387</v>
      </c>
      <c r="D69" s="87">
        <v>0</v>
      </c>
      <c r="E69" s="87">
        <v>0</v>
      </c>
      <c r="F69" s="88">
        <f t="shared" si="5"/>
        <v>0</v>
      </c>
      <c r="G69" s="87">
        <v>0</v>
      </c>
      <c r="H69" s="87">
        <v>0</v>
      </c>
      <c r="I69" s="107">
        <f t="shared" si="1"/>
        <v>0</v>
      </c>
      <c r="K69">
        <v>75</v>
      </c>
    </row>
    <row r="70" spans="2:11">
      <c r="B70" s="256"/>
      <c r="C70" s="257" t="s">
        <v>388</v>
      </c>
      <c r="D70" s="87">
        <v>0</v>
      </c>
      <c r="E70" s="87">
        <v>0</v>
      </c>
      <c r="F70" s="88">
        <f t="shared" si="5"/>
        <v>0</v>
      </c>
      <c r="G70" s="87">
        <v>0</v>
      </c>
      <c r="H70" s="87">
        <v>0</v>
      </c>
      <c r="I70" s="107">
        <f t="shared" si="1"/>
        <v>0</v>
      </c>
      <c r="K70">
        <v>76</v>
      </c>
    </row>
    <row r="71" spans="2:11">
      <c r="B71" s="256"/>
      <c r="C71" s="257" t="s">
        <v>389</v>
      </c>
      <c r="D71" s="87">
        <v>0</v>
      </c>
      <c r="E71" s="87">
        <v>0</v>
      </c>
      <c r="F71" s="88">
        <f t="shared" si="5"/>
        <v>0</v>
      </c>
      <c r="G71" s="87">
        <v>0</v>
      </c>
      <c r="H71" s="87">
        <v>0</v>
      </c>
      <c r="I71" s="107">
        <f t="shared" si="1"/>
        <v>0</v>
      </c>
      <c r="K71">
        <v>77</v>
      </c>
    </row>
    <row r="72" spans="2:9">
      <c r="B72" s="255" t="s">
        <v>44</v>
      </c>
      <c r="C72" s="255"/>
      <c r="D72" s="83">
        <f>SUM(D73:D75)</f>
        <v>0</v>
      </c>
      <c r="E72" s="83">
        <f>SUM(E73:E75)</f>
        <v>0</v>
      </c>
      <c r="F72" s="83">
        <f t="shared" si="5"/>
        <v>0</v>
      </c>
      <c r="G72" s="83">
        <f t="shared" ref="G72:H72" si="18">SUM(G73:G75)</f>
        <v>0</v>
      </c>
      <c r="H72" s="83">
        <f t="shared" si="18"/>
        <v>0</v>
      </c>
      <c r="I72" s="105">
        <f t="shared" si="1"/>
        <v>0</v>
      </c>
    </row>
    <row r="73" spans="2:11">
      <c r="B73" s="256"/>
      <c r="C73" s="257" t="s">
        <v>45</v>
      </c>
      <c r="D73" s="87">
        <v>0</v>
      </c>
      <c r="E73" s="87">
        <v>0</v>
      </c>
      <c r="F73" s="88">
        <f t="shared" si="5"/>
        <v>0</v>
      </c>
      <c r="G73" s="87">
        <v>0</v>
      </c>
      <c r="H73" s="87">
        <v>0</v>
      </c>
      <c r="I73" s="107">
        <f t="shared" si="1"/>
        <v>0</v>
      </c>
      <c r="K73">
        <v>81</v>
      </c>
    </row>
    <row r="74" spans="2:11">
      <c r="B74" s="256"/>
      <c r="C74" s="257" t="s">
        <v>46</v>
      </c>
      <c r="D74" s="87">
        <v>0</v>
      </c>
      <c r="E74" s="87">
        <v>0</v>
      </c>
      <c r="F74" s="88">
        <f t="shared" si="5"/>
        <v>0</v>
      </c>
      <c r="G74" s="87">
        <v>0</v>
      </c>
      <c r="H74" s="87">
        <v>0</v>
      </c>
      <c r="I74" s="107">
        <f t="shared" si="1"/>
        <v>0</v>
      </c>
      <c r="K74">
        <v>82</v>
      </c>
    </row>
    <row r="75" spans="2:11">
      <c r="B75" s="256"/>
      <c r="C75" s="257" t="s">
        <v>47</v>
      </c>
      <c r="D75" s="87">
        <v>0</v>
      </c>
      <c r="E75" s="87">
        <v>0</v>
      </c>
      <c r="F75" s="88">
        <f t="shared" si="5"/>
        <v>0</v>
      </c>
      <c r="G75" s="87">
        <v>0</v>
      </c>
      <c r="H75" s="87">
        <v>0</v>
      </c>
      <c r="I75" s="107">
        <f t="shared" si="1"/>
        <v>0</v>
      </c>
      <c r="K75">
        <v>83</v>
      </c>
    </row>
    <row r="76" spans="2:9">
      <c r="B76" s="255" t="s">
        <v>390</v>
      </c>
      <c r="C76" s="255"/>
      <c r="D76" s="83">
        <f>SUM(D77:D83)</f>
        <v>0</v>
      </c>
      <c r="E76" s="83">
        <f t="shared" ref="E76" si="19">SUM(E77:E83)</f>
        <v>0</v>
      </c>
      <c r="F76" s="83">
        <f t="shared" si="5"/>
        <v>0</v>
      </c>
      <c r="G76" s="83">
        <f t="shared" ref="G76:H76" si="20">SUM(G77:G83)</f>
        <v>0</v>
      </c>
      <c r="H76" s="83">
        <f t="shared" si="20"/>
        <v>0</v>
      </c>
      <c r="I76" s="105">
        <f t="shared" si="1"/>
        <v>0</v>
      </c>
    </row>
    <row r="77" spans="2:11">
      <c r="B77" s="256"/>
      <c r="C77" s="257" t="s">
        <v>391</v>
      </c>
      <c r="D77" s="87">
        <v>0</v>
      </c>
      <c r="E77" s="87">
        <v>0</v>
      </c>
      <c r="F77" s="88">
        <f t="shared" ref="F77:F83" si="21">+D77+E77</f>
        <v>0</v>
      </c>
      <c r="G77" s="87">
        <v>0</v>
      </c>
      <c r="H77" s="87">
        <v>0</v>
      </c>
      <c r="I77" s="107">
        <f t="shared" ref="I77:I83" si="22">+F77-G77</f>
        <v>0</v>
      </c>
      <c r="K77">
        <v>91</v>
      </c>
    </row>
    <row r="78" spans="2:11">
      <c r="B78" s="256"/>
      <c r="C78" s="257" t="s">
        <v>49</v>
      </c>
      <c r="D78" s="87">
        <v>0</v>
      </c>
      <c r="E78" s="87">
        <v>0</v>
      </c>
      <c r="F78" s="88">
        <f t="shared" si="21"/>
        <v>0</v>
      </c>
      <c r="G78" s="87">
        <v>0</v>
      </c>
      <c r="H78" s="87">
        <v>0</v>
      </c>
      <c r="I78" s="107">
        <f t="shared" si="22"/>
        <v>0</v>
      </c>
      <c r="K78">
        <f>K77+1</f>
        <v>92</v>
      </c>
    </row>
    <row r="79" spans="2:11">
      <c r="B79" s="256"/>
      <c r="C79" s="257" t="s">
        <v>50</v>
      </c>
      <c r="D79" s="87">
        <v>0</v>
      </c>
      <c r="E79" s="87">
        <v>0</v>
      </c>
      <c r="F79" s="88">
        <f t="shared" si="21"/>
        <v>0</v>
      </c>
      <c r="G79" s="87">
        <v>0</v>
      </c>
      <c r="H79" s="87">
        <v>0</v>
      </c>
      <c r="I79" s="107">
        <f t="shared" si="22"/>
        <v>0</v>
      </c>
      <c r="K79">
        <f t="shared" ref="K79:K83" si="23">K78+1</f>
        <v>93</v>
      </c>
    </row>
    <row r="80" spans="2:11">
      <c r="B80" s="256"/>
      <c r="C80" s="257" t="s">
        <v>51</v>
      </c>
      <c r="D80" s="87">
        <v>0</v>
      </c>
      <c r="E80" s="87">
        <v>0</v>
      </c>
      <c r="F80" s="88">
        <f t="shared" si="21"/>
        <v>0</v>
      </c>
      <c r="G80" s="87">
        <v>0</v>
      </c>
      <c r="H80" s="87">
        <v>0</v>
      </c>
      <c r="I80" s="107">
        <f t="shared" si="22"/>
        <v>0</v>
      </c>
      <c r="K80">
        <f t="shared" si="23"/>
        <v>94</v>
      </c>
    </row>
    <row r="81" spans="2:11">
      <c r="B81" s="256"/>
      <c r="C81" s="257" t="s">
        <v>52</v>
      </c>
      <c r="D81" s="87">
        <v>0</v>
      </c>
      <c r="E81" s="87">
        <v>0</v>
      </c>
      <c r="F81" s="88">
        <f t="shared" si="21"/>
        <v>0</v>
      </c>
      <c r="G81" s="87">
        <v>0</v>
      </c>
      <c r="H81" s="87">
        <v>0</v>
      </c>
      <c r="I81" s="107">
        <f t="shared" si="22"/>
        <v>0</v>
      </c>
      <c r="K81">
        <f t="shared" si="23"/>
        <v>95</v>
      </c>
    </row>
    <row r="82" spans="2:11">
      <c r="B82" s="256"/>
      <c r="C82" s="257" t="s">
        <v>53</v>
      </c>
      <c r="D82" s="87">
        <v>0</v>
      </c>
      <c r="E82" s="87">
        <v>0</v>
      </c>
      <c r="F82" s="88">
        <f t="shared" si="21"/>
        <v>0</v>
      </c>
      <c r="G82" s="87">
        <v>0</v>
      </c>
      <c r="H82" s="87">
        <v>0</v>
      </c>
      <c r="I82" s="107">
        <f t="shared" si="22"/>
        <v>0</v>
      </c>
      <c r="K82">
        <f t="shared" si="23"/>
        <v>96</v>
      </c>
    </row>
    <row r="83" spans="2:11">
      <c r="B83" s="256"/>
      <c r="C83" s="257" t="s">
        <v>392</v>
      </c>
      <c r="D83" s="87">
        <v>0</v>
      </c>
      <c r="E83" s="87">
        <v>0</v>
      </c>
      <c r="F83" s="88">
        <f t="shared" si="21"/>
        <v>0</v>
      </c>
      <c r="G83" s="87">
        <v>0</v>
      </c>
      <c r="H83" s="87">
        <v>0</v>
      </c>
      <c r="I83" s="107">
        <f t="shared" si="22"/>
        <v>0</v>
      </c>
      <c r="K83">
        <f t="shared" si="23"/>
        <v>97</v>
      </c>
    </row>
    <row r="84" s="66" customFormat="1" spans="1:11">
      <c r="A84" s="95"/>
      <c r="B84" s="96"/>
      <c r="C84" s="258" t="s">
        <v>340</v>
      </c>
      <c r="D84" s="259">
        <f>+D12+D20+D30+D40+D50+D60+D64+D72+D76</f>
        <v>31586050</v>
      </c>
      <c r="E84" s="259">
        <f t="shared" ref="E84:I84" si="24">+E12+E20+E30+E40+E50+E60+E64+E72+E76</f>
        <v>28240298</v>
      </c>
      <c r="F84" s="259">
        <f t="shared" si="24"/>
        <v>59826348</v>
      </c>
      <c r="G84" s="259">
        <f t="shared" si="24"/>
        <v>53986235</v>
      </c>
      <c r="H84" s="259">
        <f t="shared" si="24"/>
        <v>52596441</v>
      </c>
      <c r="I84" s="261">
        <f t="shared" si="24"/>
        <v>5840113</v>
      </c>
      <c r="J84" s="95"/>
      <c r="K84" s="262"/>
    </row>
    <row r="86" ht="15.75" spans="4:9">
      <c r="D86" s="260" t="str">
        <f>IF(II.2CAdmon!D23=II.3COG!D84," ","ERROR vs ADMVA")</f>
        <v> </v>
      </c>
      <c r="E86" s="260" t="str">
        <f>IF(II.2CAdmon!E23=II.3COG!E84," ","ERROR vs ADMVA")</f>
        <v> </v>
      </c>
      <c r="F86" s="260" t="str">
        <f>IF(II.2CAdmon!F23=II.3COG!F84," ","ERROR vs ADMVA")</f>
        <v> </v>
      </c>
      <c r="G86" s="260" t="str">
        <f>IF(II.2CAdmon!G23=II.3COG!G84," ","ERROR vs ADMVA")</f>
        <v> </v>
      </c>
      <c r="H86" s="260" t="str">
        <f>IF(II.2CAdmon!H23=II.3COG!H84," ","ERROR vs ADMVA")</f>
        <v> </v>
      </c>
      <c r="I86" s="260" t="str">
        <f>IF(II.2CAdmon!I23=II.3COG!I84," ","ERROR vs ADMVA")</f>
        <v> </v>
      </c>
    </row>
    <row r="88" spans="4:9">
      <c r="D88" s="220"/>
      <c r="E88" s="220"/>
      <c r="F88" s="220"/>
      <c r="G88" s="220"/>
      <c r="H88" s="220"/>
      <c r="I88" s="220"/>
    </row>
    <row r="89" spans="5:9">
      <c r="E89" s="102"/>
      <c r="F89" s="102"/>
      <c r="G89" s="102"/>
      <c r="H89" s="102"/>
      <c r="I89" s="102"/>
    </row>
  </sheetData>
  <sheetProtection formatCells="0"/>
  <mergeCells count="19">
    <mergeCell ref="B1:I1"/>
    <mergeCell ref="B2:I2"/>
    <mergeCell ref="B3:I3"/>
    <mergeCell ref="B4:I4"/>
    <mergeCell ref="B5:I5"/>
    <mergeCell ref="B6:I6"/>
    <mergeCell ref="B7:I7"/>
    <mergeCell ref="D9:H9"/>
    <mergeCell ref="B12:C12"/>
    <mergeCell ref="B20:C20"/>
    <mergeCell ref="B30:C30"/>
    <mergeCell ref="B40:C40"/>
    <mergeCell ref="B50:C50"/>
    <mergeCell ref="B60:C60"/>
    <mergeCell ref="B64:C64"/>
    <mergeCell ref="B72:C72"/>
    <mergeCell ref="B76:C76"/>
    <mergeCell ref="I9:I10"/>
    <mergeCell ref="B9:C11"/>
  </mergeCells>
  <pageMargins left="0.708661417322835" right="0.708661417322835" top="0.748031496062992" bottom="0.748031496062992" header="0.31496062992126" footer="0.31496062992126"/>
  <pageSetup paperSize="1" scale="8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zoomScale="77" zoomScaleNormal="77" workbookViewId="0">
      <selection activeCell="I51" sqref="I51"/>
    </sheetView>
  </sheetViews>
  <sheetFormatPr defaultColWidth="11" defaultRowHeight="15"/>
  <cols>
    <col min="1" max="1" width="2.57142857142857" style="25" customWidth="1"/>
    <col min="2" max="2" width="2" style="220" customWidth="1"/>
    <col min="3" max="3" width="45.8571428571429" style="220" customWidth="1"/>
    <col min="4" max="9" width="17.7142857142857" style="220" customWidth="1"/>
    <col min="10" max="10" width="4" style="25" customWidth="1"/>
    <col min="11" max="16384" width="11.4285714285714" style="68"/>
  </cols>
  <sheetData>
    <row r="1" s="25" customFormat="1" ht="15.75" spans="2:9">
      <c r="B1" s="221" t="str">
        <f>II.3COG!B1</f>
        <v>CUENTA PÚBLICA 2022</v>
      </c>
      <c r="C1" s="221"/>
      <c r="D1" s="221"/>
      <c r="E1" s="221"/>
      <c r="F1" s="221"/>
      <c r="G1" s="221"/>
      <c r="H1" s="221"/>
      <c r="I1" s="221"/>
    </row>
    <row r="2" ht="15.75" spans="2:9">
      <c r="B2" s="222" t="s">
        <v>0</v>
      </c>
      <c r="C2" s="222"/>
      <c r="D2" s="222"/>
      <c r="E2" s="222"/>
      <c r="F2" s="222"/>
      <c r="G2" s="222"/>
      <c r="H2" s="222"/>
      <c r="I2" s="222"/>
    </row>
    <row r="3" ht="15.75" spans="2:9">
      <c r="B3" s="223" t="str">
        <f>II.3COG!B3</f>
        <v>INSTITUTO TECNOLÓGICO SUPERIOR DE PEROTE</v>
      </c>
      <c r="C3" s="223"/>
      <c r="D3" s="223"/>
      <c r="E3" s="223"/>
      <c r="F3" s="223"/>
      <c r="G3" s="223"/>
      <c r="H3" s="223"/>
      <c r="I3" s="223"/>
    </row>
    <row r="4" ht="15.75" spans="2:9">
      <c r="B4" s="223" t="s">
        <v>322</v>
      </c>
      <c r="C4" s="223"/>
      <c r="D4" s="223"/>
      <c r="E4" s="223"/>
      <c r="F4" s="223"/>
      <c r="G4" s="223"/>
      <c r="H4" s="223"/>
      <c r="I4" s="223"/>
    </row>
    <row r="5" ht="15.75" spans="2:9">
      <c r="B5" s="223" t="s">
        <v>393</v>
      </c>
      <c r="C5" s="223"/>
      <c r="D5" s="223"/>
      <c r="E5" s="223"/>
      <c r="F5" s="223"/>
      <c r="G5" s="223"/>
      <c r="H5" s="223"/>
      <c r="I5" s="223"/>
    </row>
    <row r="6" ht="15.75" spans="2:9">
      <c r="B6" s="223" t="str">
        <f>II.3COG!B6</f>
        <v>Del 1 de Enero al 31  de Diciembre de 2022</v>
      </c>
      <c r="C6" s="223"/>
      <c r="D6" s="223"/>
      <c r="E6" s="223"/>
      <c r="F6" s="223"/>
      <c r="G6" s="223"/>
      <c r="H6" s="223"/>
      <c r="I6" s="223"/>
    </row>
    <row r="7" ht="15.75" spans="2:9">
      <c r="B7" s="224" t="str">
        <f>II.3COG!B7</f>
        <v>(Cifras en Pesos)</v>
      </c>
      <c r="C7" s="224"/>
      <c r="D7" s="224"/>
      <c r="E7" s="224"/>
      <c r="F7" s="224"/>
      <c r="G7" s="224"/>
      <c r="H7" s="224"/>
      <c r="I7" s="224"/>
    </row>
    <row r="8" s="25" customFormat="1" spans="2:9">
      <c r="B8" s="225"/>
      <c r="C8" s="225"/>
      <c r="D8" s="225"/>
      <c r="E8" s="225"/>
      <c r="F8" s="225"/>
      <c r="G8" s="225"/>
      <c r="H8" s="225"/>
      <c r="I8" s="225"/>
    </row>
    <row r="9" ht="15.75" spans="2:9">
      <c r="B9" s="226" t="s">
        <v>67</v>
      </c>
      <c r="C9" s="227"/>
      <c r="D9" s="228" t="s">
        <v>394</v>
      </c>
      <c r="E9" s="228"/>
      <c r="F9" s="228"/>
      <c r="G9" s="228"/>
      <c r="H9" s="228"/>
      <c r="I9" s="250" t="s">
        <v>325</v>
      </c>
    </row>
    <row r="10" ht="31.5" spans="2:9">
      <c r="B10" s="229"/>
      <c r="C10" s="230"/>
      <c r="D10" s="228" t="s">
        <v>326</v>
      </c>
      <c r="E10" s="228" t="s">
        <v>327</v>
      </c>
      <c r="F10" s="228" t="s">
        <v>299</v>
      </c>
      <c r="G10" s="228" t="s">
        <v>300</v>
      </c>
      <c r="H10" s="228" t="s">
        <v>328</v>
      </c>
      <c r="I10" s="250"/>
    </row>
    <row r="11" ht="15.75" spans="2:9">
      <c r="B11" s="231"/>
      <c r="C11" s="232"/>
      <c r="D11" s="228">
        <v>1</v>
      </c>
      <c r="E11" s="228">
        <v>2</v>
      </c>
      <c r="F11" s="228" t="s">
        <v>329</v>
      </c>
      <c r="G11" s="228">
        <v>4</v>
      </c>
      <c r="H11" s="228">
        <v>5</v>
      </c>
      <c r="I11" s="250" t="s">
        <v>330</v>
      </c>
    </row>
    <row r="12" spans="2:9">
      <c r="B12" s="233"/>
      <c r="C12" s="234"/>
      <c r="D12" s="235"/>
      <c r="E12" s="235"/>
      <c r="F12" s="236"/>
      <c r="G12" s="235"/>
      <c r="H12" s="235"/>
      <c r="I12" s="251"/>
    </row>
    <row r="13" spans="2:9">
      <c r="B13" s="237"/>
      <c r="C13" s="238" t="s">
        <v>395</v>
      </c>
      <c r="D13" s="201">
        <v>31586050</v>
      </c>
      <c r="E13" s="201">
        <v>27423874</v>
      </c>
      <c r="F13" s="239">
        <f>+D13+E13</f>
        <v>59009924</v>
      </c>
      <c r="G13" s="201">
        <v>53170052</v>
      </c>
      <c r="H13" s="201">
        <v>52150200</v>
      </c>
      <c r="I13" s="252">
        <f>F13-G13</f>
        <v>5839872</v>
      </c>
    </row>
    <row r="14" spans="2:9">
      <c r="B14" s="237"/>
      <c r="C14" s="240"/>
      <c r="D14" s="201"/>
      <c r="E14" s="201"/>
      <c r="F14" s="239"/>
      <c r="G14" s="201"/>
      <c r="H14" s="201"/>
      <c r="I14" s="252"/>
    </row>
    <row r="15" spans="2:9">
      <c r="B15" s="241"/>
      <c r="C15" s="238" t="s">
        <v>396</v>
      </c>
      <c r="D15" s="201">
        <v>0</v>
      </c>
      <c r="E15" s="201">
        <v>816424</v>
      </c>
      <c r="F15" s="239">
        <f>+D15+E15</f>
        <v>816424</v>
      </c>
      <c r="G15" s="201">
        <v>816183</v>
      </c>
      <c r="H15" s="201">
        <v>446241</v>
      </c>
      <c r="I15" s="252">
        <f>+F15-G15</f>
        <v>241</v>
      </c>
    </row>
    <row r="16" spans="2:9">
      <c r="B16" s="237"/>
      <c r="C16" s="240"/>
      <c r="D16" s="201"/>
      <c r="E16" s="201"/>
      <c r="F16" s="239"/>
      <c r="G16" s="201"/>
      <c r="H16" s="201"/>
      <c r="I16" s="252"/>
    </row>
    <row r="17" ht="30" spans="2:9">
      <c r="B17" s="241"/>
      <c r="C17" s="238" t="s">
        <v>397</v>
      </c>
      <c r="D17" s="201">
        <v>0</v>
      </c>
      <c r="E17" s="201">
        <v>0</v>
      </c>
      <c r="F17" s="239">
        <f>+D17+E17</f>
        <v>0</v>
      </c>
      <c r="G17" s="201">
        <v>0</v>
      </c>
      <c r="H17" s="201">
        <v>0</v>
      </c>
      <c r="I17" s="252">
        <f>+F17-G17</f>
        <v>0</v>
      </c>
    </row>
    <row r="18" spans="2:9">
      <c r="B18" s="241"/>
      <c r="C18" s="238"/>
      <c r="D18" s="201"/>
      <c r="E18" s="201"/>
      <c r="F18" s="239"/>
      <c r="G18" s="201"/>
      <c r="H18" s="201"/>
      <c r="I18" s="252"/>
    </row>
    <row r="19" spans="2:9">
      <c r="B19" s="241"/>
      <c r="C19" s="238" t="s">
        <v>39</v>
      </c>
      <c r="D19" s="201">
        <v>0</v>
      </c>
      <c r="E19" s="201">
        <v>0</v>
      </c>
      <c r="F19" s="239">
        <f t="shared" ref="F19:F21" si="0">+D19+E19</f>
        <v>0</v>
      </c>
      <c r="G19" s="201">
        <v>0</v>
      </c>
      <c r="H19" s="201">
        <v>0</v>
      </c>
      <c r="I19" s="252">
        <f t="shared" ref="I19:I21" si="1">+F19-G19</f>
        <v>0</v>
      </c>
    </row>
    <row r="20" spans="2:9">
      <c r="B20" s="241"/>
      <c r="C20" s="238"/>
      <c r="D20" s="201"/>
      <c r="E20" s="201"/>
      <c r="F20" s="239"/>
      <c r="G20" s="201"/>
      <c r="H20" s="201"/>
      <c r="I20" s="252"/>
    </row>
    <row r="21" spans="2:9">
      <c r="B21" s="241"/>
      <c r="C21" s="238" t="s">
        <v>45</v>
      </c>
      <c r="D21" s="201">
        <v>0</v>
      </c>
      <c r="E21" s="201">
        <v>0</v>
      </c>
      <c r="F21" s="239">
        <f t="shared" si="0"/>
        <v>0</v>
      </c>
      <c r="G21" s="201">
        <v>0</v>
      </c>
      <c r="H21" s="201">
        <v>0</v>
      </c>
      <c r="I21" s="252">
        <f t="shared" si="1"/>
        <v>0</v>
      </c>
    </row>
    <row r="22" spans="2:9">
      <c r="B22" s="242"/>
      <c r="C22" s="243"/>
      <c r="D22" s="244"/>
      <c r="E22" s="244"/>
      <c r="F22" s="245"/>
      <c r="G22" s="244"/>
      <c r="H22" s="244"/>
      <c r="I22" s="253"/>
    </row>
    <row r="23" s="66" customFormat="1" spans="1:10">
      <c r="A23" s="95"/>
      <c r="B23" s="242"/>
      <c r="C23" s="243" t="s">
        <v>340</v>
      </c>
      <c r="D23" s="246">
        <f t="shared" ref="D23:I23" si="2">+D13+D15+D17+D19+D21</f>
        <v>31586050</v>
      </c>
      <c r="E23" s="246">
        <f t="shared" si="2"/>
        <v>28240298</v>
      </c>
      <c r="F23" s="246">
        <f t="shared" si="2"/>
        <v>59826348</v>
      </c>
      <c r="G23" s="246">
        <f t="shared" si="2"/>
        <v>53986235</v>
      </c>
      <c r="H23" s="246">
        <f t="shared" si="2"/>
        <v>52596441</v>
      </c>
      <c r="I23" s="254">
        <f t="shared" si="2"/>
        <v>5840113</v>
      </c>
      <c r="J23" s="95"/>
    </row>
    <row r="24" s="25" customFormat="1" spans="2:9">
      <c r="B24" s="247"/>
      <c r="C24" s="247"/>
      <c r="D24" s="248" t="str">
        <f>IF(D23=II.2CAdmon!D23," ","ERROR vs ADMVA")</f>
        <v> </v>
      </c>
      <c r="E24" s="248" t="str">
        <f>IF(E23=II.2CAdmon!E23," ","ERROR vs ADMVA")</f>
        <v> </v>
      </c>
      <c r="F24" s="248" t="str">
        <f>IF(F23=II.2CAdmon!F23," ","ERROR VS ADMVA")</f>
        <v> </v>
      </c>
      <c r="G24" s="248" t="str">
        <f>IF(G23=II.2CAdmon!G23," ","ERROR VS ADMVA")</f>
        <v> </v>
      </c>
      <c r="H24" s="248" t="str">
        <f>IF(H23=II.2CAdmon!H23," ","ERROR VS ADMVA")</f>
        <v> </v>
      </c>
      <c r="I24" s="248" t="str">
        <f>IF(I23=II.2CAdmon!I23," ","ERROR VS ADMVA")</f>
        <v> </v>
      </c>
    </row>
    <row r="28" spans="4:8">
      <c r="D28" s="249"/>
      <c r="E28" s="249"/>
      <c r="F28" s="249"/>
      <c r="G28" s="249"/>
      <c r="H28" s="249"/>
    </row>
  </sheetData>
  <sheetProtection formatCells="0"/>
  <mergeCells count="10">
    <mergeCell ref="B1:I1"/>
    <mergeCell ref="B2:I2"/>
    <mergeCell ref="B3:I3"/>
    <mergeCell ref="B4:I4"/>
    <mergeCell ref="B5:I5"/>
    <mergeCell ref="B6:I6"/>
    <mergeCell ref="B7:I7"/>
    <mergeCell ref="D9:H9"/>
    <mergeCell ref="I9:I10"/>
    <mergeCell ref="B9:C11"/>
  </mergeCells>
  <pageMargins left="0.7" right="0.7" top="0.75" bottom="0.75" header="0.3" footer="0.3"/>
  <pageSetup paperSize="1" scale="8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zoomScale="80" zoomScaleNormal="80" workbookViewId="0">
      <selection activeCell="D54" sqref="D54:I54"/>
    </sheetView>
  </sheetViews>
  <sheetFormatPr defaultColWidth="11" defaultRowHeight="15"/>
  <cols>
    <col min="1" max="1" width="1.57142857142857" style="25" customWidth="1"/>
    <col min="2" max="2" width="4.57142857142857" style="182" customWidth="1"/>
    <col min="3" max="3" width="60.2857142857143" style="67" customWidth="1"/>
    <col min="4" max="9" width="20.7142857142857" style="67" customWidth="1"/>
    <col min="10" max="10" width="3.28571428571429" style="25" customWidth="1"/>
    <col min="11" max="16384" width="11.4285714285714" style="68"/>
  </cols>
  <sheetData>
    <row r="1" s="113" customFormat="1" ht="18" customHeight="1" spans="2:9">
      <c r="B1" s="10" t="str">
        <f>II.4CTG!B1</f>
        <v>CUENTA PÚBLICA 2022</v>
      </c>
      <c r="C1" s="10"/>
      <c r="D1" s="10"/>
      <c r="E1" s="10"/>
      <c r="F1" s="10"/>
      <c r="G1" s="10"/>
      <c r="H1" s="10"/>
      <c r="I1" s="10"/>
    </row>
    <row r="2" customFormat="1" ht="15.75" spans="1:10">
      <c r="A2" s="113"/>
      <c r="B2" s="70" t="s">
        <v>0</v>
      </c>
      <c r="C2" s="70"/>
      <c r="D2" s="70"/>
      <c r="E2" s="70"/>
      <c r="F2" s="70"/>
      <c r="G2" s="70"/>
      <c r="H2" s="70"/>
      <c r="I2" s="70"/>
      <c r="J2" s="113"/>
    </row>
    <row r="3" customFormat="1" ht="15.75" spans="1:10">
      <c r="A3" s="113"/>
      <c r="B3" s="71" t="str">
        <f>II.4CTG!B3</f>
        <v>INSTITUTO TECNOLÓGICO SUPERIOR DE PEROTE</v>
      </c>
      <c r="C3" s="71"/>
      <c r="D3" s="71"/>
      <c r="E3" s="71"/>
      <c r="F3" s="71"/>
      <c r="G3" s="71"/>
      <c r="H3" s="71"/>
      <c r="I3" s="71"/>
      <c r="J3" s="113"/>
    </row>
    <row r="4" customFormat="1" ht="15.75" spans="1:10">
      <c r="A4" s="113"/>
      <c r="B4" s="71" t="s">
        <v>322</v>
      </c>
      <c r="C4" s="71"/>
      <c r="D4" s="71"/>
      <c r="E4" s="71"/>
      <c r="F4" s="71"/>
      <c r="G4" s="71"/>
      <c r="H4" s="71"/>
      <c r="I4" s="71"/>
      <c r="J4" s="113"/>
    </row>
    <row r="5" customFormat="1" ht="15.75" spans="1:10">
      <c r="A5" s="113"/>
      <c r="B5" s="71" t="s">
        <v>398</v>
      </c>
      <c r="C5" s="71"/>
      <c r="D5" s="71"/>
      <c r="E5" s="71"/>
      <c r="F5" s="71"/>
      <c r="G5" s="71"/>
      <c r="H5" s="71"/>
      <c r="I5" s="71"/>
      <c r="J5" s="113"/>
    </row>
    <row r="6" customFormat="1" ht="15.75" spans="1:10">
      <c r="A6" s="113"/>
      <c r="B6" s="71" t="str">
        <f>II.4CTG!B6</f>
        <v>Del 1 de Enero al 31  de Diciembre de 2022</v>
      </c>
      <c r="C6" s="71"/>
      <c r="D6" s="71"/>
      <c r="E6" s="71"/>
      <c r="F6" s="71"/>
      <c r="G6" s="71"/>
      <c r="H6" s="71"/>
      <c r="I6" s="71"/>
      <c r="J6" s="113"/>
    </row>
    <row r="7" customFormat="1" ht="15.75" spans="1:10">
      <c r="A7" s="113"/>
      <c r="B7" s="72" t="str">
        <f>II.4CTG!B7</f>
        <v>(Cifras en Pesos)</v>
      </c>
      <c r="C7" s="72"/>
      <c r="D7" s="72"/>
      <c r="E7" s="72"/>
      <c r="F7" s="72"/>
      <c r="G7" s="72"/>
      <c r="H7" s="72"/>
      <c r="I7" s="72"/>
      <c r="J7" s="113"/>
    </row>
    <row r="8" s="113" customFormat="1" ht="9" customHeight="1" spans="2:9">
      <c r="B8" s="73"/>
      <c r="C8" s="73"/>
      <c r="D8" s="73"/>
      <c r="E8" s="73"/>
      <c r="F8" s="73"/>
      <c r="G8" s="73"/>
      <c r="H8" s="73"/>
      <c r="I8" s="73"/>
    </row>
    <row r="9" customFormat="1" ht="15.75" spans="1:10">
      <c r="A9" s="113"/>
      <c r="B9" s="183" t="s">
        <v>67</v>
      </c>
      <c r="C9" s="184"/>
      <c r="D9" s="74" t="s">
        <v>324</v>
      </c>
      <c r="E9" s="74"/>
      <c r="F9" s="74"/>
      <c r="G9" s="74"/>
      <c r="H9" s="74"/>
      <c r="I9" s="103" t="s">
        <v>325</v>
      </c>
      <c r="J9" s="113"/>
    </row>
    <row r="10" customFormat="1" ht="31.5" spans="1:10">
      <c r="A10" s="113"/>
      <c r="B10" s="183"/>
      <c r="C10" s="184"/>
      <c r="D10" s="103" t="s">
        <v>326</v>
      </c>
      <c r="E10" s="74" t="s">
        <v>327</v>
      </c>
      <c r="F10" s="185" t="s">
        <v>299</v>
      </c>
      <c r="G10" s="74" t="s">
        <v>300</v>
      </c>
      <c r="H10" s="74" t="s">
        <v>328</v>
      </c>
      <c r="I10" s="103"/>
      <c r="J10" s="113"/>
    </row>
    <row r="11" customFormat="1" ht="15.75" spans="1:10">
      <c r="A11" s="113"/>
      <c r="B11" s="183"/>
      <c r="C11" s="184"/>
      <c r="D11" s="103">
        <v>1</v>
      </c>
      <c r="E11" s="186">
        <v>2</v>
      </c>
      <c r="F11" s="185" t="s">
        <v>329</v>
      </c>
      <c r="G11" s="74">
        <v>4</v>
      </c>
      <c r="H11" s="74">
        <v>5</v>
      </c>
      <c r="I11" s="103" t="s">
        <v>330</v>
      </c>
      <c r="J11" s="113"/>
    </row>
    <row r="12" ht="3" customHeight="1" spans="2:9">
      <c r="B12" s="187"/>
      <c r="C12" s="120"/>
      <c r="D12" s="122"/>
      <c r="E12" s="121"/>
      <c r="F12" s="120"/>
      <c r="G12" s="121"/>
      <c r="H12" s="121"/>
      <c r="I12" s="122"/>
    </row>
    <row r="13" s="180" customFormat="1" spans="1:10">
      <c r="A13" s="188"/>
      <c r="B13" s="189" t="s">
        <v>399</v>
      </c>
      <c r="C13" s="190"/>
      <c r="D13" s="191">
        <f>SUM(D14:D21)</f>
        <v>0</v>
      </c>
      <c r="E13" s="192">
        <f t="shared" ref="E13:I13" si="0">SUM(E14:E21)</f>
        <v>0</v>
      </c>
      <c r="F13" s="193">
        <f t="shared" si="0"/>
        <v>0</v>
      </c>
      <c r="G13" s="192">
        <f t="shared" si="0"/>
        <v>0</v>
      </c>
      <c r="H13" s="192">
        <f t="shared" si="0"/>
        <v>0</v>
      </c>
      <c r="I13" s="191">
        <f t="shared" si="0"/>
        <v>0</v>
      </c>
      <c r="J13" s="188"/>
    </row>
    <row r="14" s="180" customFormat="1" spans="1:10">
      <c r="A14" s="188"/>
      <c r="B14" s="194"/>
      <c r="C14" s="195" t="s">
        <v>400</v>
      </c>
      <c r="D14" s="196"/>
      <c r="E14" s="197"/>
      <c r="F14" s="198">
        <f>+D14+E14</f>
        <v>0</v>
      </c>
      <c r="G14" s="197"/>
      <c r="H14" s="197"/>
      <c r="I14" s="217">
        <f>+F14-G14</f>
        <v>0</v>
      </c>
      <c r="J14" s="188"/>
    </row>
    <row r="15" s="180" customFormat="1" spans="1:10">
      <c r="A15" s="188"/>
      <c r="B15" s="194"/>
      <c r="C15" s="195" t="s">
        <v>401</v>
      </c>
      <c r="D15" s="196"/>
      <c r="E15" s="197"/>
      <c r="F15" s="198">
        <f>+D15+E15</f>
        <v>0</v>
      </c>
      <c r="G15" s="197"/>
      <c r="H15" s="197"/>
      <c r="I15" s="217">
        <f t="shared" ref="I15:I21" si="1">+F15-G15</f>
        <v>0</v>
      </c>
      <c r="J15" s="188"/>
    </row>
    <row r="16" s="180" customFormat="1" spans="1:10">
      <c r="A16" s="188"/>
      <c r="B16" s="194"/>
      <c r="C16" s="195" t="s">
        <v>402</v>
      </c>
      <c r="D16" s="196">
        <v>0</v>
      </c>
      <c r="E16" s="197">
        <v>0</v>
      </c>
      <c r="F16" s="198">
        <f t="shared" ref="F16:F21" si="2">+D16+E16</f>
        <v>0</v>
      </c>
      <c r="G16" s="197">
        <v>0</v>
      </c>
      <c r="H16" s="197">
        <v>0</v>
      </c>
      <c r="I16" s="217">
        <f t="shared" si="1"/>
        <v>0</v>
      </c>
      <c r="J16" s="188"/>
    </row>
    <row r="17" s="180" customFormat="1" spans="1:10">
      <c r="A17" s="188"/>
      <c r="B17" s="194"/>
      <c r="C17" s="195" t="s">
        <v>403</v>
      </c>
      <c r="D17" s="196"/>
      <c r="E17" s="197"/>
      <c r="F17" s="198">
        <f t="shared" si="2"/>
        <v>0</v>
      </c>
      <c r="G17" s="197"/>
      <c r="H17" s="197"/>
      <c r="I17" s="217">
        <f t="shared" si="1"/>
        <v>0</v>
      </c>
      <c r="J17" s="188"/>
    </row>
    <row r="18" s="180" customFormat="1" spans="1:10">
      <c r="A18" s="188"/>
      <c r="B18" s="194"/>
      <c r="C18" s="195" t="s">
        <v>404</v>
      </c>
      <c r="D18" s="196"/>
      <c r="E18" s="197"/>
      <c r="F18" s="198">
        <f t="shared" si="2"/>
        <v>0</v>
      </c>
      <c r="G18" s="197"/>
      <c r="H18" s="197"/>
      <c r="I18" s="217">
        <f t="shared" si="1"/>
        <v>0</v>
      </c>
      <c r="J18" s="188"/>
    </row>
    <row r="19" s="180" customFormat="1" spans="1:10">
      <c r="A19" s="188"/>
      <c r="B19" s="194"/>
      <c r="C19" s="195" t="s">
        <v>405</v>
      </c>
      <c r="D19" s="196"/>
      <c r="E19" s="197"/>
      <c r="F19" s="198">
        <f t="shared" si="2"/>
        <v>0</v>
      </c>
      <c r="G19" s="197"/>
      <c r="H19" s="197"/>
      <c r="I19" s="217">
        <f t="shared" si="1"/>
        <v>0</v>
      </c>
      <c r="J19" s="188"/>
    </row>
    <row r="20" s="180" customFormat="1" spans="1:10">
      <c r="A20" s="188"/>
      <c r="B20" s="194"/>
      <c r="C20" s="195" t="s">
        <v>406</v>
      </c>
      <c r="D20" s="196"/>
      <c r="E20" s="197"/>
      <c r="F20" s="198">
        <f t="shared" si="2"/>
        <v>0</v>
      </c>
      <c r="G20" s="197"/>
      <c r="H20" s="197"/>
      <c r="I20" s="217">
        <f t="shared" si="1"/>
        <v>0</v>
      </c>
      <c r="J20" s="188"/>
    </row>
    <row r="21" s="180" customFormat="1" spans="1:10">
      <c r="A21" s="188"/>
      <c r="B21" s="194"/>
      <c r="C21" s="195" t="s">
        <v>367</v>
      </c>
      <c r="D21" s="196"/>
      <c r="E21" s="197"/>
      <c r="F21" s="198">
        <f t="shared" si="2"/>
        <v>0</v>
      </c>
      <c r="G21" s="197"/>
      <c r="H21" s="197"/>
      <c r="I21" s="217">
        <f t="shared" si="1"/>
        <v>0</v>
      </c>
      <c r="J21" s="188"/>
    </row>
    <row r="22" s="180" customFormat="1" spans="1:10">
      <c r="A22" s="188"/>
      <c r="B22" s="194"/>
      <c r="C22" s="195"/>
      <c r="D22" s="196"/>
      <c r="E22" s="197"/>
      <c r="F22" s="198"/>
      <c r="G22" s="197"/>
      <c r="H22" s="197"/>
      <c r="I22" s="217"/>
      <c r="J22" s="188"/>
    </row>
    <row r="23" s="181" customFormat="1" spans="1:10">
      <c r="A23" s="199"/>
      <c r="B23" s="189" t="s">
        <v>407</v>
      </c>
      <c r="C23" s="190"/>
      <c r="D23" s="191">
        <f>SUM(D24:D30)</f>
        <v>31586050</v>
      </c>
      <c r="E23" s="192">
        <f t="shared" ref="E23" si="3">SUM(E24:E30)</f>
        <v>28240298</v>
      </c>
      <c r="F23" s="193">
        <f>+D23+E23</f>
        <v>59826348</v>
      </c>
      <c r="G23" s="192">
        <f t="shared" ref="G23:H23" si="4">SUM(G24:G30)</f>
        <v>53986235</v>
      </c>
      <c r="H23" s="192">
        <f t="shared" si="4"/>
        <v>52596441</v>
      </c>
      <c r="I23" s="191">
        <f>+F23-G23</f>
        <v>5840113</v>
      </c>
      <c r="J23" s="199"/>
    </row>
    <row r="24" s="180" customFormat="1" spans="1:10">
      <c r="A24" s="188"/>
      <c r="B24" s="194"/>
      <c r="C24" s="195" t="s">
        <v>408</v>
      </c>
      <c r="D24" s="200"/>
      <c r="E24" s="89"/>
      <c r="F24" s="198">
        <f t="shared" ref="F24:F30" si="5">+D24+E24</f>
        <v>0</v>
      </c>
      <c r="G24" s="89"/>
      <c r="H24" s="89"/>
      <c r="I24" s="217">
        <f t="shared" ref="I24:I30" si="6">+F24-G24</f>
        <v>0</v>
      </c>
      <c r="J24" s="188"/>
    </row>
    <row r="25" s="180" customFormat="1" spans="1:10">
      <c r="A25" s="188"/>
      <c r="B25" s="194"/>
      <c r="C25" s="195" t="s">
        <v>409</v>
      </c>
      <c r="D25" s="200"/>
      <c r="E25" s="89"/>
      <c r="F25" s="198">
        <f t="shared" si="5"/>
        <v>0</v>
      </c>
      <c r="G25" s="89"/>
      <c r="H25" s="89"/>
      <c r="I25" s="217">
        <f t="shared" si="6"/>
        <v>0</v>
      </c>
      <c r="J25" s="188"/>
    </row>
    <row r="26" s="180" customFormat="1" spans="1:10">
      <c r="A26" s="188"/>
      <c r="B26" s="194"/>
      <c r="C26" s="195" t="s">
        <v>410</v>
      </c>
      <c r="D26" s="200"/>
      <c r="E26" s="89"/>
      <c r="F26" s="198">
        <f t="shared" si="5"/>
        <v>0</v>
      </c>
      <c r="G26" s="89"/>
      <c r="H26" s="89"/>
      <c r="I26" s="217">
        <f t="shared" si="6"/>
        <v>0</v>
      </c>
      <c r="J26" s="188"/>
    </row>
    <row r="27" s="180" customFormat="1" spans="1:10">
      <c r="A27" s="188"/>
      <c r="B27" s="194"/>
      <c r="C27" s="195" t="s">
        <v>411</v>
      </c>
      <c r="D27" s="200"/>
      <c r="E27" s="89"/>
      <c r="F27" s="198">
        <f t="shared" si="5"/>
        <v>0</v>
      </c>
      <c r="G27" s="89"/>
      <c r="H27" s="89"/>
      <c r="I27" s="217">
        <f t="shared" si="6"/>
        <v>0</v>
      </c>
      <c r="J27" s="188"/>
    </row>
    <row r="28" s="180" customFormat="1" spans="1:10">
      <c r="A28" s="188"/>
      <c r="B28" s="194"/>
      <c r="C28" s="195" t="s">
        <v>412</v>
      </c>
      <c r="D28" s="201">
        <v>31586050</v>
      </c>
      <c r="E28" s="89">
        <v>28240298</v>
      </c>
      <c r="F28" s="198">
        <f t="shared" si="5"/>
        <v>59826348</v>
      </c>
      <c r="G28" s="89">
        <v>53986235</v>
      </c>
      <c r="H28" s="89">
        <v>52596441</v>
      </c>
      <c r="I28" s="217">
        <f t="shared" si="6"/>
        <v>5840113</v>
      </c>
      <c r="J28" s="188"/>
    </row>
    <row r="29" s="180" customFormat="1" spans="1:10">
      <c r="A29" s="188"/>
      <c r="B29" s="194"/>
      <c r="C29" s="195" t="s">
        <v>413</v>
      </c>
      <c r="D29" s="200"/>
      <c r="E29" s="89"/>
      <c r="F29" s="198">
        <f t="shared" si="5"/>
        <v>0</v>
      </c>
      <c r="G29" s="89"/>
      <c r="H29" s="89"/>
      <c r="I29" s="217">
        <f t="shared" si="6"/>
        <v>0</v>
      </c>
      <c r="J29" s="188"/>
    </row>
    <row r="30" s="180" customFormat="1" spans="1:10">
      <c r="A30" s="188"/>
      <c r="B30" s="194"/>
      <c r="C30" s="195" t="s">
        <v>414</v>
      </c>
      <c r="D30" s="200"/>
      <c r="E30" s="89"/>
      <c r="F30" s="198">
        <f t="shared" si="5"/>
        <v>0</v>
      </c>
      <c r="G30" s="89"/>
      <c r="H30" s="89"/>
      <c r="I30" s="217">
        <f t="shared" si="6"/>
        <v>0</v>
      </c>
      <c r="J30" s="188"/>
    </row>
    <row r="31" s="180" customFormat="1" spans="1:10">
      <c r="A31" s="188"/>
      <c r="B31" s="194"/>
      <c r="C31" s="195"/>
      <c r="D31" s="200"/>
      <c r="E31" s="89"/>
      <c r="F31" s="202"/>
      <c r="G31" s="89"/>
      <c r="H31" s="89"/>
      <c r="I31" s="218"/>
      <c r="J31" s="188"/>
    </row>
    <row r="32" s="181" customFormat="1" spans="1:10">
      <c r="A32" s="199"/>
      <c r="B32" s="189" t="s">
        <v>415</v>
      </c>
      <c r="C32" s="190"/>
      <c r="D32" s="203">
        <f>SUM(D33:D41)</f>
        <v>0</v>
      </c>
      <c r="E32" s="204">
        <f>SUM(E33:E41)</f>
        <v>0</v>
      </c>
      <c r="F32" s="205">
        <f>+D32+E32</f>
        <v>0</v>
      </c>
      <c r="G32" s="204">
        <f>SUM(G33:G41)</f>
        <v>0</v>
      </c>
      <c r="H32" s="204">
        <f>SUM(H33:H41)</f>
        <v>0</v>
      </c>
      <c r="I32" s="203">
        <f>+F32-G32</f>
        <v>0</v>
      </c>
      <c r="J32" s="199"/>
    </row>
    <row r="33" s="180" customFormat="1" spans="1:10">
      <c r="A33" s="188"/>
      <c r="B33" s="194"/>
      <c r="C33" s="195" t="s">
        <v>416</v>
      </c>
      <c r="D33" s="200"/>
      <c r="E33" s="89"/>
      <c r="F33" s="202">
        <f t="shared" ref="F33:F41" si="7">+D33+E33</f>
        <v>0</v>
      </c>
      <c r="G33" s="89"/>
      <c r="H33" s="89"/>
      <c r="I33" s="218">
        <f t="shared" ref="I33:I41" si="8">+F33-G33</f>
        <v>0</v>
      </c>
      <c r="J33" s="188"/>
    </row>
    <row r="34" s="180" customFormat="1" spans="1:10">
      <c r="A34" s="188"/>
      <c r="B34" s="194"/>
      <c r="C34" s="195" t="s">
        <v>417</v>
      </c>
      <c r="D34" s="200"/>
      <c r="E34" s="89"/>
      <c r="F34" s="202">
        <f t="shared" si="7"/>
        <v>0</v>
      </c>
      <c r="G34" s="89"/>
      <c r="H34" s="89"/>
      <c r="I34" s="218">
        <f t="shared" si="8"/>
        <v>0</v>
      </c>
      <c r="J34" s="188"/>
    </row>
    <row r="35" s="180" customFormat="1" spans="1:10">
      <c r="A35" s="188"/>
      <c r="B35" s="194"/>
      <c r="C35" s="195" t="s">
        <v>418</v>
      </c>
      <c r="D35" s="200"/>
      <c r="E35" s="89"/>
      <c r="F35" s="202">
        <f t="shared" si="7"/>
        <v>0</v>
      </c>
      <c r="G35" s="89"/>
      <c r="H35" s="89"/>
      <c r="I35" s="218">
        <f t="shared" si="8"/>
        <v>0</v>
      </c>
      <c r="J35" s="188"/>
    </row>
    <row r="36" s="180" customFormat="1" spans="1:10">
      <c r="A36" s="188"/>
      <c r="B36" s="194"/>
      <c r="C36" s="195" t="s">
        <v>419</v>
      </c>
      <c r="D36" s="200"/>
      <c r="E36" s="89"/>
      <c r="F36" s="202">
        <f t="shared" si="7"/>
        <v>0</v>
      </c>
      <c r="G36" s="89"/>
      <c r="H36" s="89"/>
      <c r="I36" s="218">
        <f t="shared" si="8"/>
        <v>0</v>
      </c>
      <c r="J36" s="188"/>
    </row>
    <row r="37" s="180" customFormat="1" spans="1:10">
      <c r="A37" s="188"/>
      <c r="B37" s="194"/>
      <c r="C37" s="195" t="s">
        <v>420</v>
      </c>
      <c r="D37" s="200"/>
      <c r="E37" s="89"/>
      <c r="F37" s="202">
        <f t="shared" si="7"/>
        <v>0</v>
      </c>
      <c r="G37" s="89"/>
      <c r="H37" s="89"/>
      <c r="I37" s="218">
        <f t="shared" si="8"/>
        <v>0</v>
      </c>
      <c r="J37" s="188"/>
    </row>
    <row r="38" s="180" customFormat="1" spans="1:10">
      <c r="A38" s="188"/>
      <c r="B38" s="194"/>
      <c r="C38" s="195" t="s">
        <v>421</v>
      </c>
      <c r="D38" s="200"/>
      <c r="E38" s="89"/>
      <c r="F38" s="202">
        <f t="shared" si="7"/>
        <v>0</v>
      </c>
      <c r="G38" s="89"/>
      <c r="H38" s="89"/>
      <c r="I38" s="218">
        <f t="shared" si="8"/>
        <v>0</v>
      </c>
      <c r="J38" s="188"/>
    </row>
    <row r="39" s="180" customFormat="1" spans="1:10">
      <c r="A39" s="188"/>
      <c r="B39" s="194"/>
      <c r="C39" s="195" t="s">
        <v>422</v>
      </c>
      <c r="D39" s="200"/>
      <c r="E39" s="89"/>
      <c r="F39" s="202">
        <f t="shared" si="7"/>
        <v>0</v>
      </c>
      <c r="G39" s="89"/>
      <c r="H39" s="89"/>
      <c r="I39" s="218">
        <f t="shared" si="8"/>
        <v>0</v>
      </c>
      <c r="J39" s="188"/>
    </row>
    <row r="40" s="180" customFormat="1" spans="1:10">
      <c r="A40" s="188"/>
      <c r="B40" s="194"/>
      <c r="C40" s="195" t="s">
        <v>423</v>
      </c>
      <c r="D40" s="200"/>
      <c r="E40" s="89"/>
      <c r="F40" s="202">
        <f t="shared" si="7"/>
        <v>0</v>
      </c>
      <c r="G40" s="89"/>
      <c r="H40" s="89"/>
      <c r="I40" s="218">
        <f t="shared" si="8"/>
        <v>0</v>
      </c>
      <c r="J40" s="188"/>
    </row>
    <row r="41" s="180" customFormat="1" spans="1:10">
      <c r="A41" s="188"/>
      <c r="B41" s="194"/>
      <c r="C41" s="195" t="s">
        <v>424</v>
      </c>
      <c r="D41" s="200"/>
      <c r="E41" s="89"/>
      <c r="F41" s="202">
        <f t="shared" si="7"/>
        <v>0</v>
      </c>
      <c r="G41" s="89"/>
      <c r="H41" s="89"/>
      <c r="I41" s="218">
        <f t="shared" si="8"/>
        <v>0</v>
      </c>
      <c r="J41" s="188"/>
    </row>
    <row r="42" s="180" customFormat="1" spans="1:10">
      <c r="A42" s="188"/>
      <c r="B42" s="194"/>
      <c r="C42" s="195"/>
      <c r="D42" s="200"/>
      <c r="E42" s="89"/>
      <c r="F42" s="202"/>
      <c r="G42" s="89"/>
      <c r="H42" s="89"/>
      <c r="I42" s="218"/>
      <c r="J42" s="188"/>
    </row>
    <row r="43" s="181" customFormat="1" spans="1:10">
      <c r="A43" s="199"/>
      <c r="B43" s="189" t="s">
        <v>425</v>
      </c>
      <c r="C43" s="190"/>
      <c r="D43" s="203">
        <f>SUM(D44:D47)</f>
        <v>0</v>
      </c>
      <c r="E43" s="204">
        <f>SUM(E44:E47)</f>
        <v>0</v>
      </c>
      <c r="F43" s="205">
        <f>+D43+E43</f>
        <v>0</v>
      </c>
      <c r="G43" s="204">
        <f t="shared" ref="G43:H43" si="9">SUM(G44:G47)</f>
        <v>0</v>
      </c>
      <c r="H43" s="204">
        <f t="shared" si="9"/>
        <v>0</v>
      </c>
      <c r="I43" s="203">
        <f>+F43-G43</f>
        <v>0</v>
      </c>
      <c r="J43" s="199"/>
    </row>
    <row r="44" s="180" customFormat="1" ht="35.25" customHeight="1" spans="1:10">
      <c r="A44" s="188"/>
      <c r="B44" s="194"/>
      <c r="C44" s="195" t="s">
        <v>426</v>
      </c>
      <c r="D44" s="200"/>
      <c r="E44" s="89"/>
      <c r="F44" s="202">
        <f t="shared" ref="F44:F47" si="10">+D44+E44</f>
        <v>0</v>
      </c>
      <c r="G44" s="89"/>
      <c r="H44" s="89"/>
      <c r="I44" s="218">
        <f t="shared" ref="I44:I47" si="11">+F44-G44</f>
        <v>0</v>
      </c>
      <c r="J44" s="188"/>
    </row>
    <row r="45" s="180" customFormat="1" ht="30" spans="1:10">
      <c r="A45" s="188"/>
      <c r="B45" s="194"/>
      <c r="C45" s="195" t="s">
        <v>427</v>
      </c>
      <c r="D45" s="200"/>
      <c r="E45" s="89"/>
      <c r="F45" s="202">
        <f t="shared" si="10"/>
        <v>0</v>
      </c>
      <c r="G45" s="89"/>
      <c r="H45" s="89"/>
      <c r="I45" s="218">
        <f t="shared" si="11"/>
        <v>0</v>
      </c>
      <c r="J45" s="188"/>
    </row>
    <row r="46" s="180" customFormat="1" spans="1:10">
      <c r="A46" s="188"/>
      <c r="B46" s="194"/>
      <c r="C46" s="195" t="s">
        <v>428</v>
      </c>
      <c r="D46" s="200"/>
      <c r="E46" s="89"/>
      <c r="F46" s="202">
        <f t="shared" si="10"/>
        <v>0</v>
      </c>
      <c r="G46" s="89"/>
      <c r="H46" s="89"/>
      <c r="I46" s="218">
        <f t="shared" si="11"/>
        <v>0</v>
      </c>
      <c r="J46" s="188"/>
    </row>
    <row r="47" s="180" customFormat="1" spans="1:10">
      <c r="A47" s="188"/>
      <c r="B47" s="194"/>
      <c r="C47" s="195" t="s">
        <v>429</v>
      </c>
      <c r="D47" s="200"/>
      <c r="E47" s="89"/>
      <c r="F47" s="202">
        <f t="shared" si="10"/>
        <v>0</v>
      </c>
      <c r="G47" s="89"/>
      <c r="H47" s="89"/>
      <c r="I47" s="218">
        <f t="shared" si="11"/>
        <v>0</v>
      </c>
      <c r="J47" s="188"/>
    </row>
    <row r="48" s="180" customFormat="1" spans="1:10">
      <c r="A48" s="188"/>
      <c r="B48" s="206"/>
      <c r="C48" s="207"/>
      <c r="D48" s="208"/>
      <c r="E48" s="209"/>
      <c r="F48" s="210"/>
      <c r="G48" s="209"/>
      <c r="H48" s="209"/>
      <c r="I48" s="219"/>
      <c r="J48" s="188"/>
    </row>
    <row r="49" s="181" customFormat="1" spans="1:10">
      <c r="A49" s="199"/>
      <c r="B49" s="211"/>
      <c r="C49" s="212" t="s">
        <v>340</v>
      </c>
      <c r="D49" s="213">
        <f>+D13+D23+D32+D43</f>
        <v>31586050</v>
      </c>
      <c r="E49" s="214">
        <f t="shared" ref="E49:I49" si="12">+E13+E23+E32+E43</f>
        <v>28240298</v>
      </c>
      <c r="F49" s="215">
        <f t="shared" si="12"/>
        <v>59826348</v>
      </c>
      <c r="G49" s="214">
        <f t="shared" si="12"/>
        <v>53986235</v>
      </c>
      <c r="H49" s="214">
        <f t="shared" si="12"/>
        <v>52596441</v>
      </c>
      <c r="I49" s="213">
        <f t="shared" si="12"/>
        <v>5840113</v>
      </c>
      <c r="J49" s="199"/>
    </row>
    <row r="51" ht="15.75" spans="4:9">
      <c r="D51" s="216" t="str">
        <f>IF(D49=II.2CAdmon!D23," ","ERROR VS ADMVA")</f>
        <v> </v>
      </c>
      <c r="E51" s="216" t="str">
        <f>IF(E49=II.2CAdmon!E23," ","ERROR VS ADMVA")</f>
        <v> </v>
      </c>
      <c r="F51" s="216" t="str">
        <f>IF(F49=II.2CAdmon!F23," ","ERROR VS ADMVA")</f>
        <v> </v>
      </c>
      <c r="G51" s="216" t="str">
        <f>IF(G49=II.2CAdmon!G23," ","ERRORVS ADMVA")</f>
        <v> </v>
      </c>
      <c r="H51" s="216" t="str">
        <f>IF(H49=II.2CAdmon!H23," ","ERROR VS ADMVA")</f>
        <v> </v>
      </c>
      <c r="I51" s="216" t="str">
        <f>IF(I49=II.2CAdmon!I23," ","ERROR VS ADMVA")</f>
        <v> </v>
      </c>
    </row>
  </sheetData>
  <sheetProtection formatCells="0"/>
  <mergeCells count="14">
    <mergeCell ref="B1:I1"/>
    <mergeCell ref="B2:I2"/>
    <mergeCell ref="B3:I3"/>
    <mergeCell ref="B4:I4"/>
    <mergeCell ref="B5:I5"/>
    <mergeCell ref="B6:I6"/>
    <mergeCell ref="B7:I7"/>
    <mergeCell ref="D9:H9"/>
    <mergeCell ref="B13:C13"/>
    <mergeCell ref="B23:C23"/>
    <mergeCell ref="B32:C32"/>
    <mergeCell ref="B43:C43"/>
    <mergeCell ref="I9:I10"/>
    <mergeCell ref="B9:C11"/>
  </mergeCells>
  <pageMargins left="0.91" right="0.7" top="0.75" bottom="0.75" header="0.3" footer="0.3"/>
  <pageSetup paperSize="1" scale="64" orientation="landscape"/>
  <headerFooter/>
  <ignoredErrors>
    <ignoredError sqref="F32:F44 F2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106" zoomScaleNormal="106" workbookViewId="0">
      <selection activeCell="R38" sqref="R38"/>
    </sheetView>
  </sheetViews>
  <sheetFormatPr defaultColWidth="11" defaultRowHeight="15"/>
  <cols>
    <col min="1" max="1" width="3" style="68" customWidth="1"/>
    <col min="2" max="2" width="18.5714285714286" style="68" customWidth="1"/>
    <col min="3" max="3" width="21" style="68" customWidth="1"/>
    <col min="4" max="4" width="13.8571428571429" style="68" customWidth="1"/>
    <col min="5" max="5" width="14.1428571428571" style="68" customWidth="1"/>
    <col min="6" max="7" width="11.4285714285714" style="68"/>
    <col min="8" max="8" width="13.4285714285714" style="68" customWidth="1"/>
    <col min="9" max="9" width="10" style="68" customWidth="1"/>
    <col min="10" max="10" width="3" style="68" customWidth="1"/>
    <col min="11" max="16384" width="11.4285714285714" style="68"/>
  </cols>
  <sheetData>
    <row r="1" ht="15.75" spans="1:10">
      <c r="A1" s="25"/>
      <c r="B1" s="69" t="str">
        <f>II.5CFG!B1</f>
        <v>CUENTA PÚBLICA 2022</v>
      </c>
      <c r="C1" s="69"/>
      <c r="D1" s="69"/>
      <c r="E1" s="69"/>
      <c r="F1" s="69"/>
      <c r="G1" s="69"/>
      <c r="H1" s="69"/>
      <c r="I1" s="69"/>
      <c r="J1" s="25"/>
    </row>
    <row r="2" customFormat="1" ht="15.75" spans="1:10">
      <c r="A2" s="113"/>
      <c r="B2" s="168" t="s">
        <v>0</v>
      </c>
      <c r="C2" s="70"/>
      <c r="D2" s="70"/>
      <c r="E2" s="70"/>
      <c r="F2" s="70"/>
      <c r="G2" s="70"/>
      <c r="H2" s="70"/>
      <c r="I2" s="177"/>
      <c r="J2" s="113"/>
    </row>
    <row r="3" customFormat="1" ht="15.75" spans="1:10">
      <c r="A3" s="113"/>
      <c r="B3" s="169" t="str">
        <f>II.5CFG!B3</f>
        <v>INSTITUTO TECNOLÓGICO SUPERIOR DE PEROTE</v>
      </c>
      <c r="C3" s="71"/>
      <c r="D3" s="71"/>
      <c r="E3" s="71"/>
      <c r="F3" s="71"/>
      <c r="G3" s="71"/>
      <c r="H3" s="71"/>
      <c r="I3" s="178"/>
      <c r="J3" s="113"/>
    </row>
    <row r="4" customFormat="1" ht="15.75" spans="1:10">
      <c r="A4" s="113"/>
      <c r="B4" s="169" t="s">
        <v>210</v>
      </c>
      <c r="C4" s="71"/>
      <c r="D4" s="71"/>
      <c r="E4" s="71"/>
      <c r="F4" s="71"/>
      <c r="G4" s="71"/>
      <c r="H4" s="71"/>
      <c r="I4" s="178"/>
      <c r="J4" s="113"/>
    </row>
    <row r="5" customFormat="1" ht="15.75" spans="1:10">
      <c r="A5" s="113"/>
      <c r="B5" s="169" t="str">
        <f>II.5CFG!B6</f>
        <v>Del 1 de Enero al 31  de Diciembre de 2022</v>
      </c>
      <c r="C5" s="71"/>
      <c r="D5" s="71"/>
      <c r="E5" s="71"/>
      <c r="F5" s="71"/>
      <c r="G5" s="71"/>
      <c r="H5" s="71"/>
      <c r="I5" s="178"/>
      <c r="J5" s="113"/>
    </row>
    <row r="6" customFormat="1" ht="15.75" spans="1:10">
      <c r="A6" s="113"/>
      <c r="B6" s="170" t="str">
        <f>II.5CFG!B7</f>
        <v>(Cifras en Pesos)</v>
      </c>
      <c r="C6" s="72"/>
      <c r="D6" s="72"/>
      <c r="E6" s="72"/>
      <c r="F6" s="72"/>
      <c r="G6" s="72"/>
      <c r="H6" s="72"/>
      <c r="I6" s="179"/>
      <c r="J6" s="113"/>
    </row>
    <row r="7" customFormat="1" ht="15.75" spans="1:10">
      <c r="A7" s="113"/>
      <c r="B7" s="114"/>
      <c r="C7" s="114"/>
      <c r="D7" s="114"/>
      <c r="E7" s="114"/>
      <c r="F7" s="114"/>
      <c r="G7" s="114"/>
      <c r="H7" s="114"/>
      <c r="I7" s="114"/>
      <c r="J7" s="113"/>
    </row>
    <row r="8" customFormat="1" ht="15.75" spans="1:10">
      <c r="A8" s="113"/>
      <c r="B8" s="171" t="s">
        <v>430</v>
      </c>
      <c r="C8" s="171"/>
      <c r="D8" s="171" t="s">
        <v>431</v>
      </c>
      <c r="E8" s="171"/>
      <c r="F8" s="171" t="s">
        <v>235</v>
      </c>
      <c r="G8" s="171"/>
      <c r="H8" s="171" t="s">
        <v>432</v>
      </c>
      <c r="I8" s="171"/>
      <c r="J8" s="113"/>
    </row>
    <row r="9" customFormat="1" ht="15.75" spans="1:10">
      <c r="A9" s="113"/>
      <c r="B9" s="171"/>
      <c r="C9" s="171"/>
      <c r="D9" s="171" t="s">
        <v>433</v>
      </c>
      <c r="E9" s="171"/>
      <c r="F9" s="171" t="s">
        <v>434</v>
      </c>
      <c r="G9" s="171"/>
      <c r="H9" s="171" t="s">
        <v>435</v>
      </c>
      <c r="I9" s="171"/>
      <c r="J9" s="113"/>
    </row>
    <row r="10" customFormat="1" ht="15.75" spans="1:10">
      <c r="A10" s="113"/>
      <c r="B10" s="169" t="s">
        <v>436</v>
      </c>
      <c r="C10" s="71"/>
      <c r="D10" s="71"/>
      <c r="E10" s="71"/>
      <c r="F10" s="71"/>
      <c r="G10" s="71"/>
      <c r="H10" s="71"/>
      <c r="I10" s="178"/>
      <c r="J10" s="113"/>
    </row>
    <row r="11" spans="1:12">
      <c r="A11" s="25"/>
      <c r="B11" s="166"/>
      <c r="C11" s="166"/>
      <c r="D11" s="166"/>
      <c r="E11" s="166"/>
      <c r="F11" s="166"/>
      <c r="G11" s="166"/>
      <c r="H11" s="172">
        <f>+D11-F11</f>
        <v>0</v>
      </c>
      <c r="I11" s="176"/>
      <c r="J11" s="25"/>
      <c r="K11" s="106"/>
      <c r="L11" s="106"/>
    </row>
    <row r="12" spans="1:12">
      <c r="A12" s="25"/>
      <c r="B12" s="166"/>
      <c r="C12" s="166"/>
      <c r="D12" s="167"/>
      <c r="E12" s="167"/>
      <c r="F12" s="167"/>
      <c r="G12" s="167"/>
      <c r="H12" s="172">
        <f t="shared" ref="H12:H20" si="0">+D12-F12</f>
        <v>0</v>
      </c>
      <c r="I12" s="176"/>
      <c r="J12" s="25"/>
      <c r="K12" s="106"/>
      <c r="L12" s="106"/>
    </row>
    <row r="13" spans="1:12">
      <c r="A13" s="25"/>
      <c r="B13" s="166"/>
      <c r="C13" s="166"/>
      <c r="D13" s="167"/>
      <c r="E13" s="167"/>
      <c r="F13" s="167"/>
      <c r="G13" s="167"/>
      <c r="H13" s="172">
        <f t="shared" si="0"/>
        <v>0</v>
      </c>
      <c r="I13" s="176"/>
      <c r="J13" s="25"/>
      <c r="K13" s="106"/>
      <c r="L13" s="106"/>
    </row>
    <row r="14" spans="1:12">
      <c r="A14" s="25"/>
      <c r="B14" s="166"/>
      <c r="C14" s="166"/>
      <c r="D14" s="167"/>
      <c r="E14" s="167"/>
      <c r="F14" s="167"/>
      <c r="G14" s="167"/>
      <c r="H14" s="172">
        <f t="shared" si="0"/>
        <v>0</v>
      </c>
      <c r="I14" s="176"/>
      <c r="J14" s="25"/>
      <c r="K14" s="106"/>
      <c r="L14" s="106"/>
    </row>
    <row r="15" spans="1:12">
      <c r="A15" s="25"/>
      <c r="B15" s="166"/>
      <c r="C15" s="166"/>
      <c r="D15" s="167"/>
      <c r="E15" s="167"/>
      <c r="F15" s="167"/>
      <c r="G15" s="167"/>
      <c r="H15" s="172">
        <f t="shared" si="0"/>
        <v>0</v>
      </c>
      <c r="I15" s="176"/>
      <c r="J15" s="25"/>
      <c r="K15" s="106"/>
      <c r="L15" s="106"/>
    </row>
    <row r="16" spans="1:12">
      <c r="A16" s="25"/>
      <c r="B16" s="166"/>
      <c r="C16" s="166"/>
      <c r="D16" s="167"/>
      <c r="E16" s="167"/>
      <c r="F16" s="167"/>
      <c r="G16" s="167"/>
      <c r="H16" s="172">
        <f t="shared" si="0"/>
        <v>0</v>
      </c>
      <c r="I16" s="176"/>
      <c r="J16" s="25"/>
      <c r="K16" s="106"/>
      <c r="L16" s="106"/>
    </row>
    <row r="17" spans="1:12">
      <c r="A17" s="25"/>
      <c r="B17" s="166"/>
      <c r="C17" s="166"/>
      <c r="D17" s="167"/>
      <c r="E17" s="167"/>
      <c r="F17" s="167"/>
      <c r="G17" s="167"/>
      <c r="H17" s="172">
        <f t="shared" si="0"/>
        <v>0</v>
      </c>
      <c r="I17" s="176"/>
      <c r="J17" s="25"/>
      <c r="K17" s="106"/>
      <c r="L17" s="106"/>
    </row>
    <row r="18" spans="1:12">
      <c r="A18" s="25"/>
      <c r="B18" s="166"/>
      <c r="C18" s="166"/>
      <c r="D18" s="167"/>
      <c r="E18" s="167"/>
      <c r="F18" s="167"/>
      <c r="G18" s="167"/>
      <c r="H18" s="172">
        <f t="shared" si="0"/>
        <v>0</v>
      </c>
      <c r="I18" s="176"/>
      <c r="J18" s="25"/>
      <c r="K18" s="106"/>
      <c r="L18" s="106"/>
    </row>
    <row r="19" spans="1:12">
      <c r="A19" s="25"/>
      <c r="B19" s="166"/>
      <c r="C19" s="166"/>
      <c r="D19" s="167"/>
      <c r="E19" s="167"/>
      <c r="F19" s="167"/>
      <c r="G19" s="167"/>
      <c r="H19" s="172">
        <f t="shared" si="0"/>
        <v>0</v>
      </c>
      <c r="I19" s="176"/>
      <c r="J19" s="25"/>
      <c r="K19" s="106"/>
      <c r="L19" s="106"/>
    </row>
    <row r="20" spans="1:10">
      <c r="A20" s="25"/>
      <c r="B20" s="166" t="s">
        <v>437</v>
      </c>
      <c r="C20" s="166"/>
      <c r="D20" s="167">
        <f>SUM(D11:E19)</f>
        <v>0</v>
      </c>
      <c r="E20" s="167"/>
      <c r="F20" s="167">
        <f>SUM(F11:G19)</f>
        <v>0</v>
      </c>
      <c r="G20" s="167"/>
      <c r="H20" s="172">
        <f t="shared" si="0"/>
        <v>0</v>
      </c>
      <c r="I20" s="176"/>
      <c r="J20" s="25"/>
    </row>
    <row r="21" spans="1:10">
      <c r="A21" s="25"/>
      <c r="B21" s="173"/>
      <c r="C21" s="173"/>
      <c r="D21" s="173"/>
      <c r="E21" s="173"/>
      <c r="F21" s="173"/>
      <c r="G21" s="173"/>
      <c r="H21" s="173"/>
      <c r="I21" s="173"/>
      <c r="J21" s="25"/>
    </row>
    <row r="22" ht="15.75" spans="1:10">
      <c r="A22" s="25"/>
      <c r="B22" s="153" t="s">
        <v>438</v>
      </c>
      <c r="C22" s="154"/>
      <c r="D22" s="154"/>
      <c r="E22" s="154"/>
      <c r="F22" s="154"/>
      <c r="G22" s="154"/>
      <c r="H22" s="154"/>
      <c r="I22" s="155"/>
      <c r="J22" s="25"/>
    </row>
    <row r="23" spans="1:10">
      <c r="A23" s="25"/>
      <c r="B23" s="166"/>
      <c r="C23" s="166"/>
      <c r="D23" s="166"/>
      <c r="E23" s="166"/>
      <c r="F23" s="166"/>
      <c r="G23" s="166"/>
      <c r="H23" s="166"/>
      <c r="I23" s="166"/>
      <c r="J23" s="25"/>
    </row>
    <row r="24" spans="1:10">
      <c r="A24" s="25"/>
      <c r="B24" s="166"/>
      <c r="C24" s="166"/>
      <c r="D24" s="167"/>
      <c r="E24" s="167"/>
      <c r="F24" s="167"/>
      <c r="G24" s="167"/>
      <c r="H24" s="172">
        <f>+D24-F24</f>
        <v>0</v>
      </c>
      <c r="I24" s="176"/>
      <c r="J24" s="25"/>
    </row>
    <row r="25" spans="1:10">
      <c r="A25" s="25"/>
      <c r="B25" s="166"/>
      <c r="C25" s="166"/>
      <c r="D25" s="167"/>
      <c r="E25" s="167"/>
      <c r="F25" s="167"/>
      <c r="G25" s="167"/>
      <c r="H25" s="172">
        <f>+D25-F25</f>
        <v>0</v>
      </c>
      <c r="I25" s="176"/>
      <c r="J25" s="25"/>
    </row>
    <row r="26" spans="1:10">
      <c r="A26" s="25"/>
      <c r="B26" s="166"/>
      <c r="C26" s="166"/>
      <c r="D26" s="167"/>
      <c r="E26" s="167"/>
      <c r="F26" s="167"/>
      <c r="G26" s="167"/>
      <c r="H26" s="172">
        <f t="shared" ref="H26:H32" si="1">+D26-F26</f>
        <v>0</v>
      </c>
      <c r="I26" s="176"/>
      <c r="J26" s="25"/>
    </row>
    <row r="27" spans="1:10">
      <c r="A27" s="25"/>
      <c r="B27" s="166"/>
      <c r="C27" s="166"/>
      <c r="D27" s="167"/>
      <c r="E27" s="167"/>
      <c r="F27" s="167"/>
      <c r="G27" s="167"/>
      <c r="H27" s="172">
        <f t="shared" si="1"/>
        <v>0</v>
      </c>
      <c r="I27" s="176"/>
      <c r="J27" s="25"/>
    </row>
    <row r="28" spans="1:10">
      <c r="A28" s="25"/>
      <c r="B28" s="166"/>
      <c r="C28" s="166"/>
      <c r="D28" s="167"/>
      <c r="E28" s="167"/>
      <c r="F28" s="167"/>
      <c r="G28" s="167"/>
      <c r="H28" s="172">
        <f t="shared" si="1"/>
        <v>0</v>
      </c>
      <c r="I28" s="176"/>
      <c r="J28" s="25"/>
    </row>
    <row r="29" spans="1:10">
      <c r="A29" s="25"/>
      <c r="B29" s="166"/>
      <c r="C29" s="166"/>
      <c r="D29" s="167"/>
      <c r="E29" s="167"/>
      <c r="F29" s="167"/>
      <c r="G29" s="167"/>
      <c r="H29" s="172">
        <f t="shared" si="1"/>
        <v>0</v>
      </c>
      <c r="I29" s="176"/>
      <c r="J29" s="25"/>
    </row>
    <row r="30" spans="1:10">
      <c r="A30" s="25"/>
      <c r="B30" s="166"/>
      <c r="C30" s="166"/>
      <c r="D30" s="167"/>
      <c r="E30" s="167"/>
      <c r="F30" s="167"/>
      <c r="G30" s="167"/>
      <c r="H30" s="172">
        <f t="shared" si="1"/>
        <v>0</v>
      </c>
      <c r="I30" s="176"/>
      <c r="J30" s="25"/>
    </row>
    <row r="31" spans="1:10">
      <c r="A31" s="25"/>
      <c r="B31" s="166"/>
      <c r="C31" s="166"/>
      <c r="D31" s="167"/>
      <c r="E31" s="167"/>
      <c r="F31" s="167"/>
      <c r="G31" s="167"/>
      <c r="H31" s="172">
        <f t="shared" si="1"/>
        <v>0</v>
      </c>
      <c r="I31" s="176"/>
      <c r="J31" s="25"/>
    </row>
    <row r="32" spans="1:10">
      <c r="A32" s="25"/>
      <c r="B32" s="166" t="s">
        <v>439</v>
      </c>
      <c r="C32" s="166"/>
      <c r="D32" s="167">
        <f>SUM(D23:E31)</f>
        <v>0</v>
      </c>
      <c r="E32" s="167"/>
      <c r="F32" s="167">
        <f>SUM(F23:G31)</f>
        <v>0</v>
      </c>
      <c r="G32" s="167"/>
      <c r="H32" s="167">
        <f t="shared" si="1"/>
        <v>0</v>
      </c>
      <c r="I32" s="167"/>
      <c r="J32" s="25"/>
    </row>
    <row r="33" spans="1:10">
      <c r="A33" s="25"/>
      <c r="B33" s="166"/>
      <c r="C33" s="166"/>
      <c r="D33" s="167"/>
      <c r="E33" s="167"/>
      <c r="F33" s="167"/>
      <c r="G33" s="167"/>
      <c r="H33" s="167"/>
      <c r="I33" s="167"/>
      <c r="J33" s="25"/>
    </row>
    <row r="34" spans="1:10">
      <c r="A34" s="25"/>
      <c r="B34" s="174" t="s">
        <v>179</v>
      </c>
      <c r="C34" s="175"/>
      <c r="D34" s="172">
        <f>+D20+D32</f>
        <v>0</v>
      </c>
      <c r="E34" s="176"/>
      <c r="F34" s="172">
        <f>+F20+F32</f>
        <v>0</v>
      </c>
      <c r="G34" s="176"/>
      <c r="H34" s="172">
        <f>+H20+H32</f>
        <v>0</v>
      </c>
      <c r="I34" s="176"/>
      <c r="J34" s="25"/>
    </row>
    <row r="35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</sheetData>
  <sheetProtection formatCells="0"/>
  <mergeCells count="108">
    <mergeCell ref="B1:I1"/>
    <mergeCell ref="B2:I2"/>
    <mergeCell ref="B3:I3"/>
    <mergeCell ref="B4:I4"/>
    <mergeCell ref="B5:I5"/>
    <mergeCell ref="B6:I6"/>
    <mergeCell ref="B8:C8"/>
    <mergeCell ref="D8:E8"/>
    <mergeCell ref="F8:G8"/>
    <mergeCell ref="H8:I8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</mergeCells>
  <pageMargins left="1.51" right="0.7" top="0.49" bottom="0.75" header="0.3" footer="0.3"/>
  <pageSetup paperSize="1" scale="84" orientation="landscape"/>
  <headerFooter/>
  <ignoredErrors>
    <ignoredError sqref="D32:E34 F32:G34 H24:I34 D20 F20 H11:I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E10"/>
  <sheetViews>
    <sheetView view="pageBreakPreview" zoomScale="106" zoomScaleNormal="59" workbookViewId="0">
      <selection activeCell="B6" sqref="B6:D6"/>
    </sheetView>
  </sheetViews>
  <sheetFormatPr defaultColWidth="11" defaultRowHeight="15" outlineLevelCol="4"/>
  <cols>
    <col min="2" max="2" width="75.4285714285714" customWidth="1"/>
    <col min="4" max="4" width="14.4285714285714" customWidth="1"/>
  </cols>
  <sheetData>
    <row r="3" ht="20.25" spans="2:4">
      <c r="B3" s="885"/>
      <c r="C3" s="885"/>
      <c r="D3" s="885"/>
    </row>
    <row r="4" ht="20.25" spans="2:4">
      <c r="B4" s="885"/>
      <c r="C4" s="885"/>
      <c r="D4" s="885"/>
    </row>
    <row r="5" ht="60.75" customHeight="1" spans="1:5">
      <c r="A5" s="886" t="s">
        <v>0</v>
      </c>
      <c r="B5" s="886"/>
      <c r="C5" s="886"/>
      <c r="D5" s="886"/>
      <c r="E5" s="886"/>
    </row>
    <row r="6" ht="33.75" customHeight="1" spans="2:4">
      <c r="B6" s="110" t="str">
        <f>CARÁTULA!A8</f>
        <v>INSTITUTO TECNOLÓGICO SUPERIOR DE PEROTE</v>
      </c>
      <c r="C6" s="110"/>
      <c r="D6" s="110"/>
    </row>
    <row r="7" ht="33.75" customHeight="1" spans="1:5">
      <c r="A7" s="887" t="str">
        <f>CARÁTULA!A9</f>
        <v>CUENTA PÚBLICA 2022</v>
      </c>
      <c r="B7" s="887"/>
      <c r="C7" s="887"/>
      <c r="D7" s="887"/>
      <c r="E7" s="887"/>
    </row>
    <row r="8" ht="32.25" customHeight="1" spans="2:4">
      <c r="B8" s="110" t="str">
        <f>CARÁTULA!A10</f>
        <v>DEL 1 DE ENERO AL 31 DE DICIEMBRE DE 2022</v>
      </c>
      <c r="C8" s="110"/>
      <c r="D8" s="110"/>
    </row>
    <row r="9" ht="33" customHeight="1" spans="2:4">
      <c r="B9" s="110" t="s">
        <v>5</v>
      </c>
      <c r="C9" s="110"/>
      <c r="D9" s="110"/>
    </row>
    <row r="10" ht="129" customHeight="1" spans="2:4">
      <c r="B10" s="111" t="s">
        <v>6</v>
      </c>
      <c r="C10" s="111"/>
      <c r="D10" s="111"/>
    </row>
  </sheetData>
  <mergeCells count="6">
    <mergeCell ref="A5:E5"/>
    <mergeCell ref="B6:D6"/>
    <mergeCell ref="A7:E7"/>
    <mergeCell ref="B8:D8"/>
    <mergeCell ref="B9:D9"/>
    <mergeCell ref="B10:D10"/>
  </mergeCells>
  <pageMargins left="0.708661417322835" right="0.708661417322835" top="0.748031496062992" bottom="0.748031496062992" header="0.31496062992126" footer="0.31496062992126"/>
  <pageSetup paperSize="1" orientation="landscape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7"/>
  <sheetViews>
    <sheetView zoomScale="87" zoomScaleNormal="87" workbookViewId="0">
      <selection activeCell="F26" sqref="F26"/>
    </sheetView>
  </sheetViews>
  <sheetFormatPr defaultColWidth="11" defaultRowHeight="11.25" outlineLevelCol="3"/>
  <cols>
    <col min="1" max="1" width="3.28571428571429" style="67" customWidth="1"/>
    <col min="2" max="2" width="47" style="67" customWidth="1"/>
    <col min="3" max="3" width="28.8571428571429" style="67" customWidth="1"/>
    <col min="4" max="4" width="24.4285714285714" style="67" customWidth="1"/>
    <col min="5" max="16384" width="11.4285714285714" style="67"/>
  </cols>
  <sheetData>
    <row r="1" ht="15.75" spans="2:4">
      <c r="B1" s="112" t="str">
        <f>'II.6End Neto'!B1:I1</f>
        <v>CUENTA PÚBLICA 2022</v>
      </c>
      <c r="C1" s="112"/>
      <c r="D1" s="112"/>
    </row>
    <row r="2" ht="15.75" spans="2:4">
      <c r="B2" s="150" t="s">
        <v>0</v>
      </c>
      <c r="C2" s="151"/>
      <c r="D2" s="152"/>
    </row>
    <row r="3" ht="15.75" spans="2:4">
      <c r="B3" s="153" t="str">
        <f>'II.6End Neto'!B3:I3</f>
        <v>INSTITUTO TECNOLÓGICO SUPERIOR DE PEROTE</v>
      </c>
      <c r="C3" s="154"/>
      <c r="D3" s="155"/>
    </row>
    <row r="4" ht="15.75" spans="2:4">
      <c r="B4" s="153" t="s">
        <v>440</v>
      </c>
      <c r="C4" s="154"/>
      <c r="D4" s="155"/>
    </row>
    <row r="5" ht="15.75" spans="2:4">
      <c r="B5" s="153" t="str">
        <f>'II.6End Neto'!B5:I5</f>
        <v>Del 1 de Enero al 31  de Diciembre de 2022</v>
      </c>
      <c r="C5" s="154"/>
      <c r="D5" s="155"/>
    </row>
    <row r="6" ht="15.75" spans="2:4">
      <c r="B6" s="156" t="str">
        <f>'II.6End Neto'!B6:I6</f>
        <v>(Cifras en Pesos)</v>
      </c>
      <c r="C6" s="157"/>
      <c r="D6" s="158"/>
    </row>
    <row r="7" ht="15.75" spans="2:4">
      <c r="B7" s="159"/>
      <c r="C7" s="159"/>
      <c r="D7" s="159"/>
    </row>
    <row r="8" ht="15.75" spans="2:4">
      <c r="B8" s="160" t="s">
        <v>430</v>
      </c>
      <c r="C8" s="160" t="s">
        <v>300</v>
      </c>
      <c r="D8" s="160" t="s">
        <v>328</v>
      </c>
    </row>
    <row r="9" ht="15.75" spans="2:4">
      <c r="B9" s="161" t="s">
        <v>436</v>
      </c>
      <c r="C9" s="162"/>
      <c r="D9" s="163"/>
    </row>
    <row r="10" ht="15" spans="2:4">
      <c r="B10" s="164"/>
      <c r="C10" s="164"/>
      <c r="D10" s="165"/>
    </row>
    <row r="11" ht="15" spans="2:4">
      <c r="B11" s="164"/>
      <c r="C11" s="164"/>
      <c r="D11" s="165"/>
    </row>
    <row r="12" ht="15" spans="2:4">
      <c r="B12" s="164"/>
      <c r="C12" s="164"/>
      <c r="D12" s="165"/>
    </row>
    <row r="13" ht="15" spans="2:4">
      <c r="B13" s="164"/>
      <c r="C13" s="164"/>
      <c r="D13" s="165"/>
    </row>
    <row r="14" ht="15" spans="2:4">
      <c r="B14" s="164"/>
      <c r="C14" s="164"/>
      <c r="D14" s="165"/>
    </row>
    <row r="15" ht="15" spans="2:4">
      <c r="B15" s="164"/>
      <c r="C15" s="164"/>
      <c r="D15" s="165"/>
    </row>
    <row r="16" ht="15" spans="2:4">
      <c r="B16" s="164"/>
      <c r="C16" s="164"/>
      <c r="D16" s="165"/>
    </row>
    <row r="17" ht="15" spans="2:4">
      <c r="B17" s="164"/>
      <c r="C17" s="164"/>
      <c r="D17" s="165"/>
    </row>
    <row r="18" ht="15" spans="2:4">
      <c r="B18" s="164"/>
      <c r="C18" s="164"/>
      <c r="D18" s="165"/>
    </row>
    <row r="19" ht="15" spans="2:4">
      <c r="B19" s="164"/>
      <c r="C19" s="164"/>
      <c r="D19" s="165"/>
    </row>
    <row r="20" ht="15" spans="2:4">
      <c r="B20" s="166" t="s">
        <v>441</v>
      </c>
      <c r="C20" s="164">
        <f>SUM(C10:C19)</f>
        <v>0</v>
      </c>
      <c r="D20" s="164">
        <f>SUM(D10:D19)</f>
        <v>0</v>
      </c>
    </row>
    <row r="21" ht="15" spans="2:4">
      <c r="B21" s="164"/>
      <c r="C21" s="164"/>
      <c r="D21" s="165"/>
    </row>
    <row r="22" ht="15.75" spans="2:4">
      <c r="B22" s="161" t="s">
        <v>438</v>
      </c>
      <c r="C22" s="162"/>
      <c r="D22" s="163"/>
    </row>
    <row r="23" ht="15" spans="2:4">
      <c r="B23" s="164"/>
      <c r="C23" s="164"/>
      <c r="D23" s="165"/>
    </row>
    <row r="24" ht="15" spans="2:4">
      <c r="B24" s="164"/>
      <c r="C24" s="164"/>
      <c r="D24" s="165"/>
    </row>
    <row r="25" ht="15" spans="2:4">
      <c r="B25" s="164"/>
      <c r="C25" s="164"/>
      <c r="D25" s="165"/>
    </row>
    <row r="26" ht="15" spans="2:4">
      <c r="B26" s="164"/>
      <c r="C26" s="164"/>
      <c r="D26" s="165"/>
    </row>
    <row r="27" ht="15" spans="2:4">
      <c r="B27" s="164"/>
      <c r="C27" s="164"/>
      <c r="D27" s="165"/>
    </row>
    <row r="28" ht="15" spans="2:4">
      <c r="B28" s="164"/>
      <c r="C28" s="164"/>
      <c r="D28" s="165"/>
    </row>
    <row r="29" ht="15" spans="2:4">
      <c r="B29" s="164"/>
      <c r="C29" s="164"/>
      <c r="D29" s="165"/>
    </row>
    <row r="30" ht="15" spans="2:4">
      <c r="B30" s="164"/>
      <c r="C30" s="164"/>
      <c r="D30" s="165"/>
    </row>
    <row r="31" ht="15" spans="2:4">
      <c r="B31" s="164"/>
      <c r="C31" s="164"/>
      <c r="D31" s="165"/>
    </row>
    <row r="32" ht="15" spans="2:4">
      <c r="B32" s="164"/>
      <c r="C32" s="164"/>
      <c r="D32" s="165"/>
    </row>
    <row r="33" ht="15" spans="2:4">
      <c r="B33" s="164"/>
      <c r="C33" s="164"/>
      <c r="D33" s="165"/>
    </row>
    <row r="34" ht="15" spans="2:4">
      <c r="B34" s="164"/>
      <c r="C34" s="164"/>
      <c r="D34" s="165"/>
    </row>
    <row r="35" ht="15" spans="2:4">
      <c r="B35" s="166" t="s">
        <v>442</v>
      </c>
      <c r="C35" s="164">
        <f>SUM(C23:C34)</f>
        <v>0</v>
      </c>
      <c r="D35" s="164">
        <f>SUM(D23:D34)</f>
        <v>0</v>
      </c>
    </row>
    <row r="36" ht="15" spans="2:4">
      <c r="B36" s="164"/>
      <c r="C36" s="164"/>
      <c r="D36" s="165"/>
    </row>
    <row r="37" ht="15" spans="2:4">
      <c r="B37" s="166" t="s">
        <v>179</v>
      </c>
      <c r="C37" s="167">
        <f>+C20+C35</f>
        <v>0</v>
      </c>
      <c r="D37" s="167">
        <f>+D20+D35</f>
        <v>0</v>
      </c>
    </row>
  </sheetData>
  <sheetProtection formatCells="0"/>
  <mergeCells count="8">
    <mergeCell ref="B1:D1"/>
    <mergeCell ref="B2:D2"/>
    <mergeCell ref="B3:D3"/>
    <mergeCell ref="B4:D4"/>
    <mergeCell ref="B5:D5"/>
    <mergeCell ref="B6:D6"/>
    <mergeCell ref="B9:D9"/>
    <mergeCell ref="B22:D22"/>
  </mergeCells>
  <pageMargins left="1.53543307086614" right="0.56" top="0.35" bottom="0.36" header="0.31496062992126" footer="0.25"/>
  <pageSetup paperSize="1" scale="90" orientation="landscape"/>
  <headerFooter/>
  <ignoredErrors>
    <ignoredError sqref="C35:D37 C20:D20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9"/>
  <sheetViews>
    <sheetView workbookViewId="0">
      <selection activeCell="C36" sqref="C36:F38"/>
    </sheetView>
  </sheetViews>
  <sheetFormatPr defaultColWidth="11" defaultRowHeight="15" outlineLevelCol="6"/>
  <cols>
    <col min="1" max="1" width="3.28571428571429" style="68" customWidth="1"/>
    <col min="2" max="2" width="1.14285714285714" style="68" customWidth="1"/>
    <col min="3" max="3" width="57" style="68" customWidth="1"/>
    <col min="4" max="6" width="16.7142857142857" style="68" customWidth="1"/>
    <col min="7" max="7" width="4.28571428571429" style="25" customWidth="1"/>
    <col min="8" max="16384" width="11.4285714285714" style="68"/>
  </cols>
  <sheetData>
    <row r="1" ht="15.75" spans="2:6">
      <c r="B1" s="112" t="str">
        <f>II.7Int!B1</f>
        <v>CUENTA PÚBLICA 2022</v>
      </c>
      <c r="C1" s="112"/>
      <c r="D1" s="112"/>
      <c r="E1" s="112"/>
      <c r="F1" s="112"/>
    </row>
    <row r="2" customFormat="1" ht="15.75" spans="2:7">
      <c r="B2" s="70" t="s">
        <v>0</v>
      </c>
      <c r="C2" s="70"/>
      <c r="D2" s="70"/>
      <c r="E2" s="70"/>
      <c r="F2" s="70"/>
      <c r="G2" s="113"/>
    </row>
    <row r="3" customFormat="1" ht="15.75" spans="2:7">
      <c r="B3" s="71" t="str">
        <f>II.7Int!B3</f>
        <v>INSTITUTO TECNOLÓGICO SUPERIOR DE PEROTE</v>
      </c>
      <c r="C3" s="71"/>
      <c r="D3" s="71"/>
      <c r="E3" s="71"/>
      <c r="F3" s="71"/>
      <c r="G3" s="113"/>
    </row>
    <row r="4" customFormat="1" ht="15.75" spans="2:7">
      <c r="B4" s="71" t="s">
        <v>443</v>
      </c>
      <c r="C4" s="71"/>
      <c r="D4" s="71"/>
      <c r="E4" s="71"/>
      <c r="F4" s="71"/>
      <c r="G4" s="113"/>
    </row>
    <row r="5" customFormat="1" ht="15.75" spans="2:7">
      <c r="B5" s="71" t="str">
        <f>II.7Int!B5</f>
        <v>Del 1 de Enero al 31  de Diciembre de 2022</v>
      </c>
      <c r="C5" s="71"/>
      <c r="D5" s="71"/>
      <c r="E5" s="71"/>
      <c r="F5" s="71"/>
      <c r="G5" s="113"/>
    </row>
    <row r="6" customFormat="1" ht="15.75" spans="2:7">
      <c r="B6" s="72" t="str">
        <f>II.7Int!B6</f>
        <v>(Cifras en Pesos)</v>
      </c>
      <c r="C6" s="72"/>
      <c r="D6" s="72"/>
      <c r="E6" s="72"/>
      <c r="F6" s="72"/>
      <c r="G6" s="113"/>
    </row>
    <row r="7" customFormat="1" ht="6" customHeight="1" spans="2:6">
      <c r="B7" s="114"/>
      <c r="C7" s="114"/>
      <c r="D7" s="114"/>
      <c r="E7" s="114"/>
      <c r="F7" s="114"/>
    </row>
    <row r="8" customFormat="1" spans="2:7">
      <c r="B8" s="115" t="s">
        <v>67</v>
      </c>
      <c r="C8" s="116"/>
      <c r="D8" s="117" t="s">
        <v>444</v>
      </c>
      <c r="E8" s="117" t="s">
        <v>300</v>
      </c>
      <c r="F8" s="118" t="s">
        <v>445</v>
      </c>
      <c r="G8" s="113"/>
    </row>
    <row r="9" ht="5.25" customHeight="1" spans="2:6">
      <c r="B9" s="119"/>
      <c r="C9" s="120"/>
      <c r="D9" s="121"/>
      <c r="E9" s="121"/>
      <c r="F9" s="122"/>
    </row>
    <row r="10" ht="15.75" spans="2:6">
      <c r="B10" s="123"/>
      <c r="C10" s="124" t="s">
        <v>446</v>
      </c>
      <c r="D10" s="125">
        <f>+D11+D12</f>
        <v>31586050</v>
      </c>
      <c r="E10" s="125">
        <f t="shared" ref="E10:F10" si="0">+E11+E12</f>
        <v>34852925</v>
      </c>
      <c r="F10" s="126">
        <f t="shared" si="0"/>
        <v>34852925</v>
      </c>
    </row>
    <row r="11" spans="2:6">
      <c r="B11" s="127" t="s">
        <v>447</v>
      </c>
      <c r="C11" s="128"/>
      <c r="D11" s="129">
        <f>+II.1EAI!E29</f>
        <v>0</v>
      </c>
      <c r="E11" s="129">
        <f>+II.1EAI!H29</f>
        <v>0</v>
      </c>
      <c r="F11" s="130">
        <f>+II.1EAI!I29</f>
        <v>0</v>
      </c>
    </row>
    <row r="12" spans="2:6">
      <c r="B12" s="131" t="s">
        <v>448</v>
      </c>
      <c r="C12" s="132"/>
      <c r="D12" s="133">
        <f>+II.1EAI!E38</f>
        <v>31586050</v>
      </c>
      <c r="E12" s="133">
        <v>34852925</v>
      </c>
      <c r="F12" s="134">
        <v>34852925</v>
      </c>
    </row>
    <row r="13" ht="6.75" customHeight="1" spans="2:6">
      <c r="B13" s="135"/>
      <c r="C13" s="136"/>
      <c r="D13" s="137"/>
      <c r="E13" s="137"/>
      <c r="F13" s="138"/>
    </row>
    <row r="14" ht="15.75" spans="2:6">
      <c r="B14" s="139"/>
      <c r="C14" s="124" t="s">
        <v>449</v>
      </c>
      <c r="D14" s="125">
        <f>+D15+D16</f>
        <v>31586050</v>
      </c>
      <c r="E14" s="125">
        <f t="shared" ref="E14:F14" si="1">+E15+E16</f>
        <v>53986235</v>
      </c>
      <c r="F14" s="126">
        <f t="shared" si="1"/>
        <v>52596441</v>
      </c>
    </row>
    <row r="15" spans="2:6">
      <c r="B15" s="140" t="s">
        <v>450</v>
      </c>
      <c r="C15" s="141"/>
      <c r="D15" s="129">
        <v>0</v>
      </c>
      <c r="E15" s="129">
        <v>0</v>
      </c>
      <c r="F15" s="130">
        <v>0</v>
      </c>
    </row>
    <row r="16" spans="2:6">
      <c r="B16" s="131" t="s">
        <v>451</v>
      </c>
      <c r="C16" s="132"/>
      <c r="D16" s="133">
        <f>II.2CAdmon!D23</f>
        <v>31586050</v>
      </c>
      <c r="E16" s="133">
        <f>II.2CAdmon!G23</f>
        <v>53986235</v>
      </c>
      <c r="F16" s="134">
        <f>II.2CAdmon!H23</f>
        <v>52596441</v>
      </c>
    </row>
    <row r="17" ht="5.25" customHeight="1" spans="2:6">
      <c r="B17" s="142"/>
      <c r="C17" s="143"/>
      <c r="D17" s="137"/>
      <c r="E17" s="137"/>
      <c r="F17" s="138"/>
    </row>
    <row r="18" ht="15.75" spans="2:6">
      <c r="B18" s="123"/>
      <c r="C18" s="124" t="s">
        <v>452</v>
      </c>
      <c r="D18" s="125">
        <f>+D10-D14</f>
        <v>0</v>
      </c>
      <c r="E18" s="125">
        <f t="shared" ref="E18:F18" si="2">+E10-E14</f>
        <v>-19133310</v>
      </c>
      <c r="F18" s="126">
        <f t="shared" si="2"/>
        <v>-17743516</v>
      </c>
    </row>
    <row r="19" spans="2:6">
      <c r="B19" s="100"/>
      <c r="C19" s="100"/>
      <c r="D19" s="100"/>
      <c r="E19" s="100"/>
      <c r="F19" s="100"/>
    </row>
    <row r="20" ht="18" customHeight="1" spans="2:6">
      <c r="B20" s="115" t="s">
        <v>67</v>
      </c>
      <c r="C20" s="116"/>
      <c r="D20" s="117" t="s">
        <v>444</v>
      </c>
      <c r="E20" s="117" t="s">
        <v>300</v>
      </c>
      <c r="F20" s="118" t="s">
        <v>445</v>
      </c>
    </row>
    <row r="21" ht="6.75" customHeight="1" spans="2:6">
      <c r="B21" s="119"/>
      <c r="C21" s="120"/>
      <c r="D21" s="121"/>
      <c r="E21" s="121"/>
      <c r="F21" s="122"/>
    </row>
    <row r="22" spans="2:6">
      <c r="B22" s="144" t="s">
        <v>453</v>
      </c>
      <c r="C22" s="145"/>
      <c r="D22" s="133">
        <f>+D18</f>
        <v>0</v>
      </c>
      <c r="E22" s="133">
        <f>+E18</f>
        <v>-19133310</v>
      </c>
      <c r="F22" s="134">
        <f>+F18</f>
        <v>-17743516</v>
      </c>
    </row>
    <row r="23" ht="6" customHeight="1" spans="2:6">
      <c r="B23" s="135"/>
      <c r="C23" s="136"/>
      <c r="D23" s="137"/>
      <c r="E23" s="137"/>
      <c r="F23" s="138"/>
    </row>
    <row r="24" spans="2:6">
      <c r="B24" s="144" t="s">
        <v>454</v>
      </c>
      <c r="C24" s="145"/>
      <c r="D24" s="133">
        <v>0</v>
      </c>
      <c r="E24" s="133">
        <v>0</v>
      </c>
      <c r="F24" s="134">
        <v>0</v>
      </c>
    </row>
    <row r="25" ht="7.5" customHeight="1" spans="2:6">
      <c r="B25" s="142"/>
      <c r="C25" s="143"/>
      <c r="D25" s="137"/>
      <c r="E25" s="137"/>
      <c r="F25" s="138"/>
    </row>
    <row r="26" ht="15.75" spans="2:6">
      <c r="B26" s="139"/>
      <c r="C26" s="124" t="s">
        <v>455</v>
      </c>
      <c r="D26" s="125">
        <f>+D22+D24</f>
        <v>0</v>
      </c>
      <c r="E26" s="125">
        <f t="shared" ref="E26:F26" si="3">+E22+E24</f>
        <v>-19133310</v>
      </c>
      <c r="F26" s="125">
        <f t="shared" si="3"/>
        <v>-17743516</v>
      </c>
    </row>
    <row r="27" spans="2:6">
      <c r="B27" s="100"/>
      <c r="C27" s="100"/>
      <c r="D27" s="100"/>
      <c r="E27" s="100"/>
      <c r="F27" s="100"/>
    </row>
    <row r="28" spans="2:6">
      <c r="B28" s="115" t="s">
        <v>67</v>
      </c>
      <c r="C28" s="116"/>
      <c r="D28" s="117" t="s">
        <v>444</v>
      </c>
      <c r="E28" s="117" t="s">
        <v>300</v>
      </c>
      <c r="F28" s="118" t="s">
        <v>445</v>
      </c>
    </row>
    <row r="29" ht="5.25" customHeight="1" spans="2:6">
      <c r="B29" s="119"/>
      <c r="C29" s="120"/>
      <c r="D29" s="121"/>
      <c r="E29" s="121"/>
      <c r="F29" s="122"/>
    </row>
    <row r="30" spans="2:6">
      <c r="B30" s="144" t="s">
        <v>456</v>
      </c>
      <c r="C30" s="145"/>
      <c r="D30" s="133">
        <f>+II.1EAI!E43</f>
        <v>0</v>
      </c>
      <c r="E30" s="133">
        <f>+II.1EAI!H43</f>
        <v>0</v>
      </c>
      <c r="F30" s="134">
        <f>+II.1EAI!I43</f>
        <v>0</v>
      </c>
    </row>
    <row r="31" ht="5.25" customHeight="1" spans="2:6">
      <c r="B31" s="135"/>
      <c r="C31" s="136"/>
      <c r="D31" s="137"/>
      <c r="E31" s="137"/>
      <c r="F31" s="138"/>
    </row>
    <row r="32" spans="2:6">
      <c r="B32" s="144" t="s">
        <v>457</v>
      </c>
      <c r="C32" s="145"/>
      <c r="D32" s="133">
        <v>0</v>
      </c>
      <c r="E32" s="133">
        <v>0</v>
      </c>
      <c r="F32" s="134">
        <v>0</v>
      </c>
    </row>
    <row r="33" ht="3.75" customHeight="1" spans="2:6">
      <c r="B33" s="146"/>
      <c r="C33" s="147"/>
      <c r="D33" s="129"/>
      <c r="E33" s="129"/>
      <c r="F33" s="130"/>
    </row>
    <row r="34" ht="15.75" spans="2:6">
      <c r="B34" s="139"/>
      <c r="C34" s="124" t="s">
        <v>458</v>
      </c>
      <c r="D34" s="125">
        <f>+D30-D32</f>
        <v>0</v>
      </c>
      <c r="E34" s="125">
        <f t="shared" ref="E34:F34" si="4">+E30-E32</f>
        <v>0</v>
      </c>
      <c r="F34" s="126">
        <f t="shared" si="4"/>
        <v>0</v>
      </c>
    </row>
    <row r="35" s="25" customFormat="1" spans="2:6">
      <c r="B35" s="100"/>
      <c r="C35" s="100"/>
      <c r="D35" s="100"/>
      <c r="E35" s="100"/>
      <c r="F35" s="100"/>
    </row>
    <row r="36" ht="23.25" customHeight="1" spans="2:6">
      <c r="B36" s="100"/>
      <c r="C36" s="148"/>
      <c r="D36" s="148"/>
      <c r="E36" s="148"/>
      <c r="F36" s="148"/>
    </row>
    <row r="37" ht="28.5" customHeight="1" spans="2:6">
      <c r="B37" s="100"/>
      <c r="C37" s="148"/>
      <c r="D37" s="148"/>
      <c r="E37" s="148"/>
      <c r="F37" s="148"/>
    </row>
    <row r="38" spans="2:6">
      <c r="B38" s="100"/>
      <c r="C38" s="149"/>
      <c r="D38" s="149"/>
      <c r="E38" s="149"/>
      <c r="F38" s="149"/>
    </row>
    <row r="39" s="25" customFormat="1"/>
  </sheetData>
  <sheetProtection formatCells="0"/>
  <mergeCells count="20">
    <mergeCell ref="B1:F1"/>
    <mergeCell ref="B2:F2"/>
    <mergeCell ref="B3:F3"/>
    <mergeCell ref="B4:F4"/>
    <mergeCell ref="B5:F5"/>
    <mergeCell ref="B6:F6"/>
    <mergeCell ref="B8:C8"/>
    <mergeCell ref="B11:C11"/>
    <mergeCell ref="B12:C12"/>
    <mergeCell ref="B15:C15"/>
    <mergeCell ref="B16:C16"/>
    <mergeCell ref="B20:C20"/>
    <mergeCell ref="B22:C22"/>
    <mergeCell ref="B24:C24"/>
    <mergeCell ref="B28:C28"/>
    <mergeCell ref="B30:C30"/>
    <mergeCell ref="B32:C32"/>
    <mergeCell ref="C36:F36"/>
    <mergeCell ref="C37:F37"/>
    <mergeCell ref="C38:F38"/>
  </mergeCells>
  <pageMargins left="1.77" right="0.7" top="0.75" bottom="0.75" header="0.3" footer="0.3"/>
  <pageSetup paperSize="1" scale="93" orientation="landscape"/>
  <headerFooter/>
  <ignoredErrors>
    <ignoredError sqref="D12 D13:F13 E18:F18 E14:F14 D16:F17 D30:F30 D11:F11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7:E12"/>
  <sheetViews>
    <sheetView workbookViewId="0">
      <selection activeCell="B12" sqref="B12:D12"/>
    </sheetView>
  </sheetViews>
  <sheetFormatPr defaultColWidth="11" defaultRowHeight="15" outlineLevelCol="4"/>
  <cols>
    <col min="2" max="2" width="106" customWidth="1"/>
    <col min="4" max="4" width="14.4285714285714" customWidth="1"/>
  </cols>
  <sheetData>
    <row r="7" ht="39.75" customHeight="1" spans="1:5">
      <c r="A7" s="110" t="s">
        <v>0</v>
      </c>
      <c r="B7" s="110"/>
      <c r="C7" s="110"/>
      <c r="D7" s="110"/>
      <c r="E7" s="110"/>
    </row>
    <row r="8" ht="45.75" customHeight="1" spans="2:4">
      <c r="B8" s="110" t="str">
        <f>'APARTADO II PRESUPUETARIOS'!B8:D8</f>
        <v>INSTITUTO TECNOLÓGICO SUPERIOR DE PEROTE</v>
      </c>
      <c r="C8" s="110"/>
      <c r="D8" s="110"/>
    </row>
    <row r="9" ht="45.75" customHeight="1" spans="1:5">
      <c r="A9" s="110" t="str">
        <f>'APARTADO II PRESUPUETARIOS'!A9:E9</f>
        <v>CUENTA PÚBLICA 2022</v>
      </c>
      <c r="B9" s="110"/>
      <c r="C9" s="110"/>
      <c r="D9" s="110"/>
      <c r="E9" s="110"/>
    </row>
    <row r="10" ht="39" customHeight="1" spans="2:4">
      <c r="B10" s="110" t="str">
        <f>'APARTADO II PRESUPUETARIOS'!B10:D10</f>
        <v>DEL 1 DE ENERO AL 31 DE DICIEMBRE DE 2022</v>
      </c>
      <c r="C10" s="110"/>
      <c r="D10" s="110"/>
    </row>
    <row r="11" ht="33.75" customHeight="1" spans="2:4">
      <c r="B11" s="110" t="s">
        <v>459</v>
      </c>
      <c r="C11" s="110"/>
      <c r="D11" s="110"/>
    </row>
    <row r="12" ht="72" customHeight="1" spans="2:4">
      <c r="B12" s="111" t="s">
        <v>460</v>
      </c>
      <c r="C12" s="111"/>
      <c r="D12" s="111"/>
    </row>
  </sheetData>
  <mergeCells count="6">
    <mergeCell ref="A7:E7"/>
    <mergeCell ref="B8:D8"/>
    <mergeCell ref="A9:E9"/>
    <mergeCell ref="B10:D10"/>
    <mergeCell ref="B11:D11"/>
    <mergeCell ref="B12:D12"/>
  </mergeCells>
  <pageMargins left="0.708661417322835" right="0.708661417322835" top="0.748031496062992" bottom="0.748031496062992" header="0.31496062992126" footer="0.31496062992126"/>
  <pageSetup paperSize="1" scale="81" orientation="landscape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zoomScale="84" zoomScaleNormal="84" workbookViewId="0">
      <selection activeCell="E46" sqref="E46:J46"/>
    </sheetView>
  </sheetViews>
  <sheetFormatPr defaultColWidth="11" defaultRowHeight="15"/>
  <cols>
    <col min="1" max="1" width="2.14285714285714" style="25" customWidth="1"/>
    <col min="2" max="3" width="3.71428571428571" style="67" customWidth="1"/>
    <col min="4" max="4" width="56.2857142857143" style="67" customWidth="1"/>
    <col min="5" max="10" width="20.7142857142857" style="67" customWidth="1"/>
    <col min="11" max="11" width="3.14285714285714" style="25" customWidth="1"/>
    <col min="12" max="16384" width="11.4285714285714" style="68"/>
  </cols>
  <sheetData>
    <row r="1" s="25" customFormat="1" ht="17.25" customHeight="1" spans="2:10">
      <c r="B1" s="69" t="str">
        <f>'II.8Post Fiscal'!B1:F1</f>
        <v>CUENTA PÚBLICA 2022</v>
      </c>
      <c r="C1" s="69"/>
      <c r="D1" s="69"/>
      <c r="E1" s="69"/>
      <c r="F1" s="69"/>
      <c r="G1" s="69"/>
      <c r="H1" s="69"/>
      <c r="I1" s="69"/>
      <c r="J1" s="69"/>
    </row>
    <row r="2" ht="15.75" spans="2:10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ht="15.75" spans="2:10">
      <c r="B3" s="71" t="str">
        <f>'APARTADO III INF. PROGRAMATICOS'!B8:D8</f>
        <v>INSTITUTO TECNOLÓGICO SUPERIOR DE PEROTE</v>
      </c>
      <c r="C3" s="71"/>
      <c r="D3" s="71"/>
      <c r="E3" s="71"/>
      <c r="F3" s="71"/>
      <c r="G3" s="71"/>
      <c r="H3" s="71"/>
      <c r="I3" s="71"/>
      <c r="J3" s="71"/>
    </row>
    <row r="4" ht="15.75" spans="2:10">
      <c r="B4" s="71" t="s">
        <v>461</v>
      </c>
      <c r="C4" s="71"/>
      <c r="D4" s="71"/>
      <c r="E4" s="71"/>
      <c r="F4" s="71"/>
      <c r="G4" s="71"/>
      <c r="H4" s="71"/>
      <c r="I4" s="71"/>
      <c r="J4" s="71"/>
    </row>
    <row r="5" ht="15.75" spans="2:10">
      <c r="B5" s="71" t="str">
        <f>'II.8Post Fiscal'!B5:F5</f>
        <v>Del 1 de Enero al 31  de Diciembre de 2022</v>
      </c>
      <c r="C5" s="71"/>
      <c r="D5" s="71"/>
      <c r="E5" s="71"/>
      <c r="F5" s="71"/>
      <c r="G5" s="71"/>
      <c r="H5" s="71"/>
      <c r="I5" s="71"/>
      <c r="J5" s="71"/>
    </row>
    <row r="6" ht="15.75" spans="2:10">
      <c r="B6" s="72" t="str">
        <f>'II.8Post Fiscal'!B6:F6</f>
        <v>(Cifras en Pesos)</v>
      </c>
      <c r="C6" s="72"/>
      <c r="D6" s="72"/>
      <c r="E6" s="72"/>
      <c r="F6" s="72"/>
      <c r="G6" s="72"/>
      <c r="H6" s="72"/>
      <c r="I6" s="72"/>
      <c r="J6" s="72"/>
    </row>
    <row r="7" s="25" customFormat="1" ht="2.25" customHeight="1" spans="2:10">
      <c r="B7" s="73"/>
      <c r="C7" s="73"/>
      <c r="D7" s="73"/>
      <c r="E7" s="73"/>
      <c r="F7" s="73"/>
      <c r="G7" s="73"/>
      <c r="H7" s="73"/>
      <c r="I7" s="73"/>
      <c r="J7" s="73"/>
    </row>
    <row r="8" ht="15.75" spans="2:10">
      <c r="B8" s="12" t="s">
        <v>67</v>
      </c>
      <c r="C8" s="12"/>
      <c r="D8" s="13"/>
      <c r="E8" s="74" t="s">
        <v>394</v>
      </c>
      <c r="F8" s="74"/>
      <c r="G8" s="74"/>
      <c r="H8" s="74"/>
      <c r="I8" s="74"/>
      <c r="J8" s="103" t="s">
        <v>325</v>
      </c>
    </row>
    <row r="9" ht="31.5" spans="2:10">
      <c r="B9" s="15"/>
      <c r="C9" s="15"/>
      <c r="D9" s="16"/>
      <c r="E9" s="74" t="s">
        <v>326</v>
      </c>
      <c r="F9" s="74" t="s">
        <v>327</v>
      </c>
      <c r="G9" s="74" t="s">
        <v>299</v>
      </c>
      <c r="H9" s="74" t="s">
        <v>300</v>
      </c>
      <c r="I9" s="74" t="s">
        <v>328</v>
      </c>
      <c r="J9" s="103"/>
    </row>
    <row r="10" ht="15.75" customHeight="1" spans="2:10">
      <c r="B10" s="18"/>
      <c r="C10" s="18"/>
      <c r="D10" s="19"/>
      <c r="E10" s="74">
        <v>1</v>
      </c>
      <c r="F10" s="74">
        <v>2</v>
      </c>
      <c r="G10" s="74" t="s">
        <v>329</v>
      </c>
      <c r="H10" s="74">
        <v>4</v>
      </c>
      <c r="I10" s="74">
        <v>5</v>
      </c>
      <c r="J10" s="103" t="s">
        <v>330</v>
      </c>
    </row>
    <row r="11" customHeight="1" spans="2:10">
      <c r="B11" s="75" t="s">
        <v>462</v>
      </c>
      <c r="C11" s="75"/>
      <c r="D11" s="76"/>
      <c r="E11" s="77"/>
      <c r="F11" s="78"/>
      <c r="G11" s="79"/>
      <c r="H11" s="78"/>
      <c r="I11" s="78"/>
      <c r="J11" s="104"/>
    </row>
    <row r="12" ht="33" customHeight="1" spans="2:12">
      <c r="B12" s="80"/>
      <c r="C12" s="80" t="s">
        <v>463</v>
      </c>
      <c r="D12" s="81"/>
      <c r="E12" s="82">
        <f>+E13+E14</f>
        <v>0</v>
      </c>
      <c r="F12" s="82">
        <f>+F13+F14</f>
        <v>0</v>
      </c>
      <c r="G12" s="83">
        <f>+E12+F12</f>
        <v>0</v>
      </c>
      <c r="H12" s="82">
        <f t="shared" ref="H12:I12" si="0">+H13+H14</f>
        <v>0</v>
      </c>
      <c r="I12" s="82">
        <f t="shared" si="0"/>
        <v>0</v>
      </c>
      <c r="J12" s="105">
        <f>+G12-H12</f>
        <v>0</v>
      </c>
      <c r="L12" s="106"/>
    </row>
    <row r="13" spans="2:10">
      <c r="B13" s="84"/>
      <c r="C13" s="84"/>
      <c r="D13" s="85" t="s">
        <v>464</v>
      </c>
      <c r="E13" s="86"/>
      <c r="F13" s="87"/>
      <c r="G13" s="88">
        <f t="shared" ref="G13:G40" si="1">+E13+F13</f>
        <v>0</v>
      </c>
      <c r="H13" s="87"/>
      <c r="I13" s="87"/>
      <c r="J13" s="107">
        <f t="shared" ref="J13:J40" si="2">+G13-H13</f>
        <v>0</v>
      </c>
    </row>
    <row r="14" spans="2:10">
      <c r="B14" s="84"/>
      <c r="C14" s="84"/>
      <c r="D14" s="85" t="s">
        <v>465</v>
      </c>
      <c r="E14" s="86"/>
      <c r="F14" s="87"/>
      <c r="G14" s="88">
        <f t="shared" si="1"/>
        <v>0</v>
      </c>
      <c r="H14" s="87"/>
      <c r="I14" s="87"/>
      <c r="J14" s="107">
        <f t="shared" si="2"/>
        <v>0</v>
      </c>
    </row>
    <row r="15" spans="2:10">
      <c r="B15" s="80"/>
      <c r="C15" s="80" t="s">
        <v>466</v>
      </c>
      <c r="D15" s="81"/>
      <c r="E15" s="82">
        <f>SUM(E16:E23)</f>
        <v>29386050</v>
      </c>
      <c r="F15" s="82">
        <f>SUM(F16:F23)</f>
        <v>24282669</v>
      </c>
      <c r="G15" s="83">
        <f t="shared" si="1"/>
        <v>53668719</v>
      </c>
      <c r="H15" s="82">
        <f t="shared" ref="H15:I15" si="3">SUM(H16:H23)</f>
        <v>47828606</v>
      </c>
      <c r="I15" s="82">
        <f t="shared" si="3"/>
        <v>47443663</v>
      </c>
      <c r="J15" s="105">
        <f t="shared" si="2"/>
        <v>5840113</v>
      </c>
    </row>
    <row r="16" spans="2:10">
      <c r="B16" s="84"/>
      <c r="C16" s="84"/>
      <c r="D16" s="85" t="s">
        <v>467</v>
      </c>
      <c r="E16" s="86">
        <v>29386050</v>
      </c>
      <c r="F16" s="87">
        <v>24282669</v>
      </c>
      <c r="G16" s="88">
        <f>E16+F16</f>
        <v>53668719</v>
      </c>
      <c r="H16" s="89">
        <v>47828606</v>
      </c>
      <c r="I16" s="89">
        <v>47443663</v>
      </c>
      <c r="J16" s="107">
        <f>G16-H16</f>
        <v>5840113</v>
      </c>
    </row>
    <row r="17" spans="2:10">
      <c r="B17" s="84"/>
      <c r="C17" s="84"/>
      <c r="D17" s="85" t="s">
        <v>468</v>
      </c>
      <c r="E17" s="86"/>
      <c r="F17" s="87"/>
      <c r="G17" s="88">
        <f t="shared" si="1"/>
        <v>0</v>
      </c>
      <c r="H17" s="87"/>
      <c r="I17" s="87"/>
      <c r="J17" s="107">
        <f t="shared" si="2"/>
        <v>0</v>
      </c>
    </row>
    <row r="18" spans="2:10">
      <c r="B18" s="84"/>
      <c r="C18" s="84"/>
      <c r="D18" s="85" t="s">
        <v>469</v>
      </c>
      <c r="E18" s="86"/>
      <c r="F18" s="87"/>
      <c r="G18" s="88">
        <f t="shared" si="1"/>
        <v>0</v>
      </c>
      <c r="H18" s="87"/>
      <c r="I18" s="87"/>
      <c r="J18" s="107">
        <f t="shared" si="2"/>
        <v>0</v>
      </c>
    </row>
    <row r="19" spans="2:10">
      <c r="B19" s="84"/>
      <c r="C19" s="84"/>
      <c r="D19" s="85" t="s">
        <v>470</v>
      </c>
      <c r="E19" s="86"/>
      <c r="F19" s="87"/>
      <c r="G19" s="88">
        <f t="shared" si="1"/>
        <v>0</v>
      </c>
      <c r="H19" s="87"/>
      <c r="I19" s="87"/>
      <c r="J19" s="107">
        <f t="shared" si="2"/>
        <v>0</v>
      </c>
    </row>
    <row r="20" spans="2:10">
      <c r="B20" s="84"/>
      <c r="C20" s="84"/>
      <c r="D20" s="85" t="s">
        <v>471</v>
      </c>
      <c r="E20" s="86"/>
      <c r="F20" s="87"/>
      <c r="G20" s="88">
        <f t="shared" si="1"/>
        <v>0</v>
      </c>
      <c r="H20" s="87"/>
      <c r="I20" s="87"/>
      <c r="J20" s="107">
        <f t="shared" si="2"/>
        <v>0</v>
      </c>
    </row>
    <row r="21" ht="30" spans="2:10">
      <c r="B21" s="84"/>
      <c r="C21" s="84"/>
      <c r="D21" s="85" t="s">
        <v>472</v>
      </c>
      <c r="E21" s="86"/>
      <c r="F21" s="87"/>
      <c r="G21" s="88">
        <f t="shared" si="1"/>
        <v>0</v>
      </c>
      <c r="H21" s="87"/>
      <c r="I21" s="87"/>
      <c r="J21" s="107">
        <f t="shared" si="2"/>
        <v>0</v>
      </c>
    </row>
    <row r="22" spans="2:10">
      <c r="B22" s="84"/>
      <c r="C22" s="84"/>
      <c r="D22" s="85" t="s">
        <v>473</v>
      </c>
      <c r="E22" s="86"/>
      <c r="F22" s="87"/>
      <c r="G22" s="88">
        <f t="shared" si="1"/>
        <v>0</v>
      </c>
      <c r="H22" s="87"/>
      <c r="I22" s="87"/>
      <c r="J22" s="107">
        <f t="shared" si="2"/>
        <v>0</v>
      </c>
    </row>
    <row r="23" spans="2:10">
      <c r="B23" s="84"/>
      <c r="C23" s="84"/>
      <c r="D23" s="85" t="s">
        <v>474</v>
      </c>
      <c r="E23" s="86"/>
      <c r="F23" s="87"/>
      <c r="G23" s="88">
        <f t="shared" si="1"/>
        <v>0</v>
      </c>
      <c r="H23" s="87"/>
      <c r="I23" s="87"/>
      <c r="J23" s="107">
        <f t="shared" si="2"/>
        <v>0</v>
      </c>
    </row>
    <row r="24" spans="2:10">
      <c r="B24" s="84"/>
      <c r="C24" s="80" t="s">
        <v>475</v>
      </c>
      <c r="D24" s="81"/>
      <c r="E24" s="82">
        <f>SUM(E25:E27)</f>
        <v>0</v>
      </c>
      <c r="F24" s="82">
        <f>SUM(F25:F27)</f>
        <v>0</v>
      </c>
      <c r="G24" s="83">
        <f t="shared" si="1"/>
        <v>0</v>
      </c>
      <c r="H24" s="82">
        <f t="shared" ref="H24:I24" si="4">SUM(H25:H27)</f>
        <v>0</v>
      </c>
      <c r="I24" s="82">
        <f t="shared" si="4"/>
        <v>0</v>
      </c>
      <c r="J24" s="105">
        <f t="shared" si="2"/>
        <v>0</v>
      </c>
    </row>
    <row r="25" ht="30" spans="2:10">
      <c r="B25" s="84"/>
      <c r="C25" s="84"/>
      <c r="D25" s="85" t="s">
        <v>476</v>
      </c>
      <c r="E25" s="86"/>
      <c r="F25" s="87"/>
      <c r="G25" s="88">
        <f t="shared" si="1"/>
        <v>0</v>
      </c>
      <c r="H25" s="87"/>
      <c r="I25" s="87"/>
      <c r="J25" s="107">
        <f t="shared" si="2"/>
        <v>0</v>
      </c>
    </row>
    <row r="26" spans="2:10">
      <c r="B26" s="84"/>
      <c r="C26" s="84"/>
      <c r="D26" s="85" t="s">
        <v>477</v>
      </c>
      <c r="E26" s="86"/>
      <c r="F26" s="87"/>
      <c r="G26" s="88">
        <f t="shared" si="1"/>
        <v>0</v>
      </c>
      <c r="H26" s="87"/>
      <c r="I26" s="87"/>
      <c r="J26" s="107">
        <f t="shared" si="2"/>
        <v>0</v>
      </c>
    </row>
    <row r="27" spans="2:10">
      <c r="B27" s="84"/>
      <c r="C27" s="84"/>
      <c r="D27" s="85" t="s">
        <v>478</v>
      </c>
      <c r="E27" s="86"/>
      <c r="F27" s="87"/>
      <c r="G27" s="88">
        <f t="shared" si="1"/>
        <v>0</v>
      </c>
      <c r="H27" s="87"/>
      <c r="I27" s="87"/>
      <c r="J27" s="107">
        <f t="shared" si="2"/>
        <v>0</v>
      </c>
    </row>
    <row r="28" spans="2:10">
      <c r="B28" s="84"/>
      <c r="C28" s="80" t="s">
        <v>479</v>
      </c>
      <c r="D28" s="81"/>
      <c r="E28" s="82">
        <f>SUM(E29:E30)</f>
        <v>0</v>
      </c>
      <c r="F28" s="82">
        <f>SUM(F29:F30)</f>
        <v>0</v>
      </c>
      <c r="G28" s="83">
        <f t="shared" si="1"/>
        <v>0</v>
      </c>
      <c r="H28" s="82">
        <f t="shared" ref="H28:I28" si="5">SUM(H29:H30)</f>
        <v>0</v>
      </c>
      <c r="I28" s="82">
        <f t="shared" si="5"/>
        <v>0</v>
      </c>
      <c r="J28" s="105">
        <f t="shared" si="2"/>
        <v>0</v>
      </c>
    </row>
    <row r="29" spans="2:10">
      <c r="B29" s="84"/>
      <c r="C29" s="84"/>
      <c r="D29" s="85" t="s">
        <v>480</v>
      </c>
      <c r="E29" s="86"/>
      <c r="F29" s="87"/>
      <c r="G29" s="88">
        <f t="shared" si="1"/>
        <v>0</v>
      </c>
      <c r="H29" s="87"/>
      <c r="I29" s="87"/>
      <c r="J29" s="107">
        <f t="shared" si="2"/>
        <v>0</v>
      </c>
    </row>
    <row r="30" spans="2:10">
      <c r="B30" s="84"/>
      <c r="C30" s="84"/>
      <c r="D30" s="85" t="s">
        <v>481</v>
      </c>
      <c r="E30" s="86"/>
      <c r="F30" s="87"/>
      <c r="G30" s="88">
        <f t="shared" si="1"/>
        <v>0</v>
      </c>
      <c r="H30" s="87"/>
      <c r="I30" s="87"/>
      <c r="J30" s="107">
        <f t="shared" si="2"/>
        <v>0</v>
      </c>
    </row>
    <row r="31" spans="2:10">
      <c r="B31" s="84"/>
      <c r="C31" s="80" t="s">
        <v>482</v>
      </c>
      <c r="D31" s="81"/>
      <c r="E31" s="82">
        <f>SUM(E32:E35)</f>
        <v>2200000</v>
      </c>
      <c r="F31" s="82">
        <f>SUM(F32:F35)</f>
        <v>3957629</v>
      </c>
      <c r="G31" s="83">
        <f t="shared" si="1"/>
        <v>6157629</v>
      </c>
      <c r="H31" s="82">
        <f t="shared" ref="H31:I31" si="6">SUM(H32:H35)</f>
        <v>6157629</v>
      </c>
      <c r="I31" s="82">
        <f t="shared" si="6"/>
        <v>5152778</v>
      </c>
      <c r="J31" s="105">
        <f t="shared" si="2"/>
        <v>0</v>
      </c>
    </row>
    <row r="32" spans="2:10">
      <c r="B32" s="84"/>
      <c r="C32" s="84"/>
      <c r="D32" s="85" t="s">
        <v>483</v>
      </c>
      <c r="E32" s="86"/>
      <c r="F32" s="87"/>
      <c r="G32" s="88">
        <f t="shared" si="1"/>
        <v>0</v>
      </c>
      <c r="H32" s="87"/>
      <c r="I32" s="87"/>
      <c r="J32" s="107">
        <f t="shared" si="2"/>
        <v>0</v>
      </c>
    </row>
    <row r="33" spans="2:10">
      <c r="B33" s="84"/>
      <c r="C33" s="84"/>
      <c r="D33" s="85" t="s">
        <v>484</v>
      </c>
      <c r="E33" s="86">
        <v>2200000</v>
      </c>
      <c r="F33" s="87">
        <v>3957629</v>
      </c>
      <c r="G33" s="88">
        <f t="shared" si="1"/>
        <v>6157629</v>
      </c>
      <c r="H33" s="87">
        <v>6157629</v>
      </c>
      <c r="I33" s="87">
        <v>5152778</v>
      </c>
      <c r="J33" s="107">
        <f t="shared" si="2"/>
        <v>0</v>
      </c>
    </row>
    <row r="34" spans="2:10">
      <c r="B34" s="84"/>
      <c r="C34" s="84"/>
      <c r="D34" s="85" t="s">
        <v>485</v>
      </c>
      <c r="E34" s="86"/>
      <c r="F34" s="87"/>
      <c r="G34" s="88">
        <f t="shared" si="1"/>
        <v>0</v>
      </c>
      <c r="H34" s="87"/>
      <c r="I34" s="87"/>
      <c r="J34" s="107">
        <f t="shared" si="2"/>
        <v>0</v>
      </c>
    </row>
    <row r="35" ht="30" spans="2:10">
      <c r="B35" s="84"/>
      <c r="C35" s="84"/>
      <c r="D35" s="85" t="s">
        <v>486</v>
      </c>
      <c r="E35" s="86"/>
      <c r="F35" s="87"/>
      <c r="G35" s="88">
        <f t="shared" si="1"/>
        <v>0</v>
      </c>
      <c r="H35" s="87"/>
      <c r="I35" s="87"/>
      <c r="J35" s="107">
        <f t="shared" si="2"/>
        <v>0</v>
      </c>
    </row>
    <row r="36" spans="2:10">
      <c r="B36" s="84"/>
      <c r="C36" s="80" t="s">
        <v>487</v>
      </c>
      <c r="D36" s="81"/>
      <c r="E36" s="82">
        <f>SUM(E37)</f>
        <v>0</v>
      </c>
      <c r="F36" s="82">
        <f>SUM(F37)</f>
        <v>0</v>
      </c>
      <c r="G36" s="83">
        <f t="shared" si="1"/>
        <v>0</v>
      </c>
      <c r="H36" s="82">
        <f t="shared" ref="H36:I36" si="7">SUM(H37)</f>
        <v>0</v>
      </c>
      <c r="I36" s="82">
        <f t="shared" si="7"/>
        <v>0</v>
      </c>
      <c r="J36" s="105">
        <f t="shared" si="2"/>
        <v>0</v>
      </c>
    </row>
    <row r="37" spans="2:10">
      <c r="B37" s="84"/>
      <c r="C37" s="84"/>
      <c r="D37" s="85" t="s">
        <v>488</v>
      </c>
      <c r="E37" s="86"/>
      <c r="F37" s="87"/>
      <c r="G37" s="88">
        <f t="shared" si="1"/>
        <v>0</v>
      </c>
      <c r="H37" s="87"/>
      <c r="I37" s="87"/>
      <c r="J37" s="107">
        <f t="shared" si="2"/>
        <v>0</v>
      </c>
    </row>
    <row r="38" customHeight="1" spans="2:10">
      <c r="B38" s="75" t="s">
        <v>489</v>
      </c>
      <c r="C38" s="75"/>
      <c r="D38" s="76"/>
      <c r="E38" s="86"/>
      <c r="F38" s="87"/>
      <c r="G38" s="88">
        <f t="shared" si="1"/>
        <v>0</v>
      </c>
      <c r="H38" s="87"/>
      <c r="I38" s="87"/>
      <c r="J38" s="107">
        <f t="shared" si="2"/>
        <v>0</v>
      </c>
    </row>
    <row r="39" customHeight="1" spans="2:10">
      <c r="B39" s="75" t="s">
        <v>490</v>
      </c>
      <c r="C39" s="75"/>
      <c r="D39" s="76"/>
      <c r="E39" s="86"/>
      <c r="F39" s="87"/>
      <c r="G39" s="88">
        <f t="shared" si="1"/>
        <v>0</v>
      </c>
      <c r="H39" s="87"/>
      <c r="I39" s="87"/>
      <c r="J39" s="107">
        <f t="shared" si="2"/>
        <v>0</v>
      </c>
    </row>
    <row r="40" ht="15.75" customHeight="1" spans="2:10">
      <c r="B40" s="75" t="s">
        <v>491</v>
      </c>
      <c r="C40" s="75"/>
      <c r="D40" s="76"/>
      <c r="E40" s="86"/>
      <c r="F40" s="87"/>
      <c r="G40" s="88">
        <f t="shared" si="1"/>
        <v>0</v>
      </c>
      <c r="H40" s="87"/>
      <c r="I40" s="87"/>
      <c r="J40" s="107">
        <f t="shared" si="2"/>
        <v>0</v>
      </c>
    </row>
    <row r="41" spans="2:10">
      <c r="B41" s="90"/>
      <c r="C41" s="90"/>
      <c r="D41" s="91"/>
      <c r="E41" s="92"/>
      <c r="F41" s="93"/>
      <c r="G41" s="94"/>
      <c r="H41" s="93"/>
      <c r="I41" s="93"/>
      <c r="J41" s="108"/>
    </row>
    <row r="42" s="66" customFormat="1" spans="1:11">
      <c r="A42" s="95"/>
      <c r="B42" s="96"/>
      <c r="C42" s="97" t="s">
        <v>340</v>
      </c>
      <c r="D42" s="98"/>
      <c r="E42" s="99">
        <f>+E12+E15+E24+E28+E31+E36+E38+E39+E40</f>
        <v>31586050</v>
      </c>
      <c r="F42" s="99">
        <f t="shared" ref="F42:J42" si="8">+F12+F15+F24+F28+F31+F36+F38+F39+F40</f>
        <v>28240298</v>
      </c>
      <c r="G42" s="99">
        <f t="shared" si="8"/>
        <v>59826348</v>
      </c>
      <c r="H42" s="99">
        <f t="shared" si="8"/>
        <v>53986235</v>
      </c>
      <c r="I42" s="99">
        <f t="shared" si="8"/>
        <v>52596441</v>
      </c>
      <c r="J42" s="109">
        <f t="shared" si="8"/>
        <v>5840113</v>
      </c>
      <c r="K42" s="95"/>
    </row>
    <row r="43" spans="2:10">
      <c r="B43" s="100"/>
      <c r="C43" s="100"/>
      <c r="D43" s="100"/>
      <c r="E43" s="100"/>
      <c r="F43" s="100"/>
      <c r="G43" s="100"/>
      <c r="H43" s="100"/>
      <c r="I43" s="100"/>
      <c r="J43" s="100"/>
    </row>
    <row r="44" spans="2:10">
      <c r="B44" s="100"/>
      <c r="C44" s="100"/>
      <c r="D44" s="100"/>
      <c r="E44" s="101" t="str">
        <f>IF(E42=II.2CAdmon!D23," "," ERROR VS ADMVA")</f>
        <v> </v>
      </c>
      <c r="F44" s="101" t="str">
        <f>IF(F42=II.2CAdmon!E23," "," ERROR VS ADMVA")</f>
        <v> </v>
      </c>
      <c r="G44" s="101" t="str">
        <f>IF(G42=II.2CAdmon!F23," "," ERROR VS ADMVA")</f>
        <v> </v>
      </c>
      <c r="H44" s="101" t="str">
        <f>IF(H42=II.2CAdmon!G23," "," ERROR VS ADMVA")</f>
        <v> </v>
      </c>
      <c r="I44" s="101" t="str">
        <f>IF(I42=II.2CAdmon!H23," "," ERROR VS ADMVA")</f>
        <v> </v>
      </c>
      <c r="J44" s="101" t="str">
        <f>IF(J42=II.2CAdmon!I23," "," ERROR VS ADMVA")</f>
        <v> </v>
      </c>
    </row>
    <row r="47" spans="5:10">
      <c r="E47" s="102"/>
      <c r="F47" s="102"/>
      <c r="G47" s="102"/>
      <c r="H47" s="102"/>
      <c r="I47" s="102"/>
      <c r="J47" s="102"/>
    </row>
    <row r="48" spans="6:9">
      <c r="F48" s="102"/>
      <c r="G48" s="102"/>
      <c r="H48" s="102"/>
      <c r="I48" s="102"/>
    </row>
  </sheetData>
  <mergeCells count="20">
    <mergeCell ref="B1:J1"/>
    <mergeCell ref="B2:J2"/>
    <mergeCell ref="B3:J3"/>
    <mergeCell ref="B4:J4"/>
    <mergeCell ref="B5:J5"/>
    <mergeCell ref="B6:J6"/>
    <mergeCell ref="E8:I8"/>
    <mergeCell ref="B11:D11"/>
    <mergeCell ref="C12:D12"/>
    <mergeCell ref="C15:D15"/>
    <mergeCell ref="C24:D24"/>
    <mergeCell ref="C28:D28"/>
    <mergeCell ref="C31:D31"/>
    <mergeCell ref="C36:D36"/>
    <mergeCell ref="B38:D38"/>
    <mergeCell ref="B39:D39"/>
    <mergeCell ref="B40:D40"/>
    <mergeCell ref="C42:D42"/>
    <mergeCell ref="J8:J9"/>
    <mergeCell ref="B8:D10"/>
  </mergeCells>
  <pageMargins left="0.61" right="0.36" top="0.62" bottom="0.47" header="0.3" footer="0.3"/>
  <pageSetup paperSize="1" scale="6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selection activeCell="B9" sqref="B9"/>
    </sheetView>
  </sheetViews>
  <sheetFormatPr defaultColWidth="11" defaultRowHeight="15"/>
  <sheetData>
    <row r="1" ht="15.75" spans="1:9">
      <c r="A1" s="1" t="str">
        <f>III.1CProg!B1</f>
        <v>CUENTA PÚBLICA 2022</v>
      </c>
      <c r="B1" s="1"/>
      <c r="C1" s="1"/>
      <c r="D1" s="1"/>
      <c r="E1" s="1"/>
      <c r="F1" s="1"/>
      <c r="G1" s="1"/>
      <c r="H1" s="1"/>
      <c r="I1" s="1"/>
    </row>
    <row r="2" ht="15.75" spans="1:9">
      <c r="A2" s="64"/>
      <c r="B2" s="2" t="s">
        <v>0</v>
      </c>
      <c r="C2" s="2"/>
      <c r="D2" s="2"/>
      <c r="E2" s="2"/>
      <c r="F2" s="2"/>
      <c r="G2" s="2"/>
      <c r="H2" s="2"/>
      <c r="I2" s="64"/>
    </row>
    <row r="3" ht="15.75" spans="1:9">
      <c r="A3" s="64"/>
      <c r="B3" s="2" t="s">
        <v>492</v>
      </c>
      <c r="C3" s="2"/>
      <c r="D3" s="2"/>
      <c r="E3" s="2"/>
      <c r="F3" s="2"/>
      <c r="G3" s="2"/>
      <c r="H3" s="2"/>
      <c r="I3" s="64"/>
    </row>
    <row r="4" ht="15.75" spans="1:9">
      <c r="A4" s="64"/>
      <c r="B4" s="2" t="str">
        <f>III.1CProg!B5</f>
        <v>Del 1 de Enero al 31  de Diciembre de 2022</v>
      </c>
      <c r="C4" s="2"/>
      <c r="D4" s="2"/>
      <c r="E4" s="2"/>
      <c r="F4" s="2"/>
      <c r="G4" s="2"/>
      <c r="H4" s="2"/>
      <c r="I4" s="64"/>
    </row>
    <row r="5" ht="15.75" spans="1:9">
      <c r="A5" s="65"/>
      <c r="B5" s="61" t="s">
        <v>9</v>
      </c>
      <c r="C5" s="61"/>
      <c r="D5" s="61"/>
      <c r="E5" s="61"/>
      <c r="F5" s="61"/>
      <c r="G5" s="61"/>
      <c r="H5" s="61"/>
      <c r="I5" s="65"/>
    </row>
    <row r="6" spans="1:9">
      <c r="A6" s="62" t="s">
        <v>493</v>
      </c>
      <c r="B6" s="63" t="str">
        <f>III.1CProg!B3</f>
        <v>INSTITUTO TECNOLÓGICO SUPERIOR DE PEROTE</v>
      </c>
      <c r="C6" s="63"/>
      <c r="D6" s="63"/>
      <c r="E6" s="63"/>
      <c r="F6" s="63"/>
      <c r="G6" s="63"/>
      <c r="H6" s="63"/>
      <c r="I6" s="63"/>
    </row>
    <row r="8" spans="1:2">
      <c r="A8" s="5"/>
      <c r="B8" t="s">
        <v>494</v>
      </c>
    </row>
    <row r="9" spans="1:1">
      <c r="A9" s="5"/>
    </row>
    <row r="10" spans="1:1">
      <c r="A10" s="5"/>
    </row>
  </sheetData>
  <mergeCells count="6">
    <mergeCell ref="A1:I1"/>
    <mergeCell ref="B2:H2"/>
    <mergeCell ref="B3:H3"/>
    <mergeCell ref="B4:H4"/>
    <mergeCell ref="B5:H5"/>
    <mergeCell ref="B6:I6"/>
  </mergeCells>
  <pageMargins left="1.07" right="0.708661417322835" top="0.748031496062992" bottom="0.748031496062992" header="0.31496062992126" footer="0.31496062992126"/>
  <pageSetup paperSize="1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showGridLines="0" workbookViewId="0">
      <selection activeCell="G18" sqref="G18"/>
    </sheetView>
  </sheetViews>
  <sheetFormatPr defaultColWidth="11" defaultRowHeight="15"/>
  <cols>
    <col min="10" max="10" width="16.8571428571429" customWidth="1"/>
  </cols>
  <sheetData>
    <row r="1" ht="15.75" spans="1:10">
      <c r="A1" s="1" t="str">
        <f>III.2PYP!A1</f>
        <v>CUENTA PÚBLICA 2022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2" t="s">
        <v>495</v>
      </c>
      <c r="B3" s="2"/>
      <c r="C3" s="2"/>
      <c r="D3" s="2"/>
      <c r="E3" s="2"/>
      <c r="F3" s="2"/>
      <c r="G3" s="2"/>
      <c r="H3" s="2"/>
      <c r="I3" s="2"/>
      <c r="J3" s="2"/>
    </row>
    <row r="4" ht="15.75" spans="1:10">
      <c r="A4" s="2" t="str">
        <f>III.2PYP!B4</f>
        <v>Del 1 de Enero al 31  de Diciembre de 2022</v>
      </c>
      <c r="B4" s="2"/>
      <c r="C4" s="2"/>
      <c r="D4" s="2"/>
      <c r="E4" s="2"/>
      <c r="F4" s="2"/>
      <c r="G4" s="2"/>
      <c r="H4" s="2"/>
      <c r="I4" s="2"/>
      <c r="J4" s="2"/>
    </row>
    <row r="5" ht="15.75" spans="1:10">
      <c r="A5" s="61" t="s">
        <v>9</v>
      </c>
      <c r="B5" s="61"/>
      <c r="C5" s="61"/>
      <c r="D5" s="61"/>
      <c r="E5" s="61"/>
      <c r="F5" s="61"/>
      <c r="G5" s="61"/>
      <c r="H5" s="61"/>
      <c r="I5" s="61"/>
      <c r="J5" s="61"/>
    </row>
    <row r="6" spans="1:9">
      <c r="A6" s="62" t="s">
        <v>493</v>
      </c>
      <c r="B6" s="63" t="str">
        <f>III.1CProg!B3</f>
        <v>INSTITUTO TECNOLÓGICO SUPERIOR DE PEROTE</v>
      </c>
      <c r="C6" s="63"/>
      <c r="D6" s="63"/>
      <c r="E6" s="63"/>
      <c r="F6" s="63"/>
      <c r="G6" s="63"/>
      <c r="H6" s="63"/>
      <c r="I6" s="63"/>
    </row>
    <row r="8" spans="1:1">
      <c r="A8" t="s">
        <v>496</v>
      </c>
    </row>
    <row r="9" spans="1:1">
      <c r="A9" s="5" t="s">
        <v>497</v>
      </c>
    </row>
    <row r="10" spans="1:1">
      <c r="A10" s="5" t="s">
        <v>498</v>
      </c>
    </row>
    <row r="11" spans="1:1">
      <c r="A11" s="5"/>
    </row>
    <row r="12" spans="2:2">
      <c r="B12" t="s">
        <v>499</v>
      </c>
    </row>
  </sheetData>
  <mergeCells count="6">
    <mergeCell ref="A1:J1"/>
    <mergeCell ref="A2:J2"/>
    <mergeCell ref="A3:J3"/>
    <mergeCell ref="A4:J4"/>
    <mergeCell ref="A5:J5"/>
    <mergeCell ref="B6:I6"/>
  </mergeCells>
  <pageMargins left="1.04" right="0.708661417322835" top="0.748031496062992" bottom="0.748031496062992" header="0.31496062992126" footer="0.31496062992126"/>
  <pageSetup paperSize="1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7:D12"/>
  <sheetViews>
    <sheetView workbookViewId="0">
      <selection activeCell="G12" sqref="G12"/>
    </sheetView>
  </sheetViews>
  <sheetFormatPr defaultColWidth="11" defaultRowHeight="15" outlineLevelCol="3"/>
  <cols>
    <col min="2" max="2" width="106" customWidth="1"/>
    <col min="4" max="4" width="14.4285714285714" customWidth="1"/>
  </cols>
  <sheetData>
    <row r="7" ht="41.25" customHeight="1" spans="2:4">
      <c r="B7" s="59" t="s">
        <v>0</v>
      </c>
      <c r="C7" s="59"/>
      <c r="D7" s="59"/>
    </row>
    <row r="8" ht="38.25" customHeight="1" spans="2:4">
      <c r="B8" s="59" t="str">
        <f>'APARTADO II PRESUPUETARIOS'!B8:D8</f>
        <v>INSTITUTO TECNOLÓGICO SUPERIOR DE PEROTE</v>
      </c>
      <c r="C8" s="59"/>
      <c r="D8" s="59"/>
    </row>
    <row r="9" ht="38.25" customHeight="1" spans="1:4">
      <c r="A9" s="59" t="str">
        <f>'APARTADO III INF. PROGRAMATICOS'!A9:E9</f>
        <v>CUENTA PÚBLICA 2022</v>
      </c>
      <c r="B9" s="59"/>
      <c r="C9" s="59"/>
      <c r="D9" s="59"/>
    </row>
    <row r="10" ht="38.25" customHeight="1" spans="2:4">
      <c r="B10" s="59" t="str">
        <f>'APARTADO II PRESUPUETARIOS'!B10:D10</f>
        <v>DEL 1 DE ENERO AL 31 DE DICIEMBRE DE 2022</v>
      </c>
      <c r="C10" s="59"/>
      <c r="D10" s="59"/>
    </row>
    <row r="11" ht="33" customHeight="1" spans="2:4">
      <c r="B11" s="59" t="s">
        <v>500</v>
      </c>
      <c r="C11" s="59"/>
      <c r="D11" s="59"/>
    </row>
    <row r="12" ht="82.5" customHeight="1" spans="2:4">
      <c r="B12" s="60" t="s">
        <v>501</v>
      </c>
      <c r="C12" s="60"/>
      <c r="D12" s="60"/>
    </row>
  </sheetData>
  <mergeCells count="6">
    <mergeCell ref="B7:D7"/>
    <mergeCell ref="B8:D8"/>
    <mergeCell ref="A9:D9"/>
    <mergeCell ref="B10:D10"/>
    <mergeCell ref="B11:D11"/>
    <mergeCell ref="B12:D12"/>
  </mergeCells>
  <pageMargins left="0.708661417322835" right="0.708661417322835" top="0.748031496062992" bottom="0.748031496062992" header="0.31496062992126" footer="0.31496062992126"/>
  <pageSetup paperSize="1" scale="81" orientation="landscape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0"/>
  <sheetViews>
    <sheetView workbookViewId="0">
      <selection activeCell="A1" sqref="A1:C1"/>
    </sheetView>
  </sheetViews>
  <sheetFormatPr defaultColWidth="11" defaultRowHeight="12" outlineLevelCol="5"/>
  <cols>
    <col min="1" max="1" width="30.8571428571429" style="8" customWidth="1"/>
    <col min="2" max="2" width="84.4285714285714" style="8" customWidth="1"/>
    <col min="3" max="3" width="31.7142857142857" style="8" customWidth="1"/>
    <col min="4" max="254" width="11.4285714285714" style="8"/>
    <col min="255" max="255" width="4.85714285714286" style="8" customWidth="1"/>
    <col min="256" max="256" width="30.8571428571429" style="8" customWidth="1"/>
    <col min="257" max="257" width="84.4285714285714" style="8" customWidth="1"/>
    <col min="258" max="258" width="42.7142857142857" style="8" customWidth="1"/>
    <col min="259" max="259" width="4.85714285714286" style="8" customWidth="1"/>
    <col min="260" max="510" width="11.4285714285714" style="8"/>
    <col min="511" max="511" width="4.85714285714286" style="8" customWidth="1"/>
    <col min="512" max="512" width="30.8571428571429" style="8" customWidth="1"/>
    <col min="513" max="513" width="84.4285714285714" style="8" customWidth="1"/>
    <col min="514" max="514" width="42.7142857142857" style="8" customWidth="1"/>
    <col min="515" max="515" width="4.85714285714286" style="8" customWidth="1"/>
    <col min="516" max="766" width="11.4285714285714" style="8"/>
    <col min="767" max="767" width="4.85714285714286" style="8" customWidth="1"/>
    <col min="768" max="768" width="30.8571428571429" style="8" customWidth="1"/>
    <col min="769" max="769" width="84.4285714285714" style="8" customWidth="1"/>
    <col min="770" max="770" width="42.7142857142857" style="8" customWidth="1"/>
    <col min="771" max="771" width="4.85714285714286" style="8" customWidth="1"/>
    <col min="772" max="1022" width="11.4285714285714" style="8"/>
    <col min="1023" max="1023" width="4.85714285714286" style="8" customWidth="1"/>
    <col min="1024" max="1024" width="30.8571428571429" style="8" customWidth="1"/>
    <col min="1025" max="1025" width="84.4285714285714" style="8" customWidth="1"/>
    <col min="1026" max="1026" width="42.7142857142857" style="8" customWidth="1"/>
    <col min="1027" max="1027" width="4.85714285714286" style="8" customWidth="1"/>
    <col min="1028" max="1278" width="11.4285714285714" style="8"/>
    <col min="1279" max="1279" width="4.85714285714286" style="8" customWidth="1"/>
    <col min="1280" max="1280" width="30.8571428571429" style="8" customWidth="1"/>
    <col min="1281" max="1281" width="84.4285714285714" style="8" customWidth="1"/>
    <col min="1282" max="1282" width="42.7142857142857" style="8" customWidth="1"/>
    <col min="1283" max="1283" width="4.85714285714286" style="8" customWidth="1"/>
    <col min="1284" max="1534" width="11.4285714285714" style="8"/>
    <col min="1535" max="1535" width="4.85714285714286" style="8" customWidth="1"/>
    <col min="1536" max="1536" width="30.8571428571429" style="8" customWidth="1"/>
    <col min="1537" max="1537" width="84.4285714285714" style="8" customWidth="1"/>
    <col min="1538" max="1538" width="42.7142857142857" style="8" customWidth="1"/>
    <col min="1539" max="1539" width="4.85714285714286" style="8" customWidth="1"/>
    <col min="1540" max="1790" width="11.4285714285714" style="8"/>
    <col min="1791" max="1791" width="4.85714285714286" style="8" customWidth="1"/>
    <col min="1792" max="1792" width="30.8571428571429" style="8" customWidth="1"/>
    <col min="1793" max="1793" width="84.4285714285714" style="8" customWidth="1"/>
    <col min="1794" max="1794" width="42.7142857142857" style="8" customWidth="1"/>
    <col min="1795" max="1795" width="4.85714285714286" style="8" customWidth="1"/>
    <col min="1796" max="2046" width="11.4285714285714" style="8"/>
    <col min="2047" max="2047" width="4.85714285714286" style="8" customWidth="1"/>
    <col min="2048" max="2048" width="30.8571428571429" style="8" customWidth="1"/>
    <col min="2049" max="2049" width="84.4285714285714" style="8" customWidth="1"/>
    <col min="2050" max="2050" width="42.7142857142857" style="8" customWidth="1"/>
    <col min="2051" max="2051" width="4.85714285714286" style="8" customWidth="1"/>
    <col min="2052" max="2302" width="11.4285714285714" style="8"/>
    <col min="2303" max="2303" width="4.85714285714286" style="8" customWidth="1"/>
    <col min="2304" max="2304" width="30.8571428571429" style="8" customWidth="1"/>
    <col min="2305" max="2305" width="84.4285714285714" style="8" customWidth="1"/>
    <col min="2306" max="2306" width="42.7142857142857" style="8" customWidth="1"/>
    <col min="2307" max="2307" width="4.85714285714286" style="8" customWidth="1"/>
    <col min="2308" max="2558" width="11.4285714285714" style="8"/>
    <col min="2559" max="2559" width="4.85714285714286" style="8" customWidth="1"/>
    <col min="2560" max="2560" width="30.8571428571429" style="8" customWidth="1"/>
    <col min="2561" max="2561" width="84.4285714285714" style="8" customWidth="1"/>
    <col min="2562" max="2562" width="42.7142857142857" style="8" customWidth="1"/>
    <col min="2563" max="2563" width="4.85714285714286" style="8" customWidth="1"/>
    <col min="2564" max="2814" width="11.4285714285714" style="8"/>
    <col min="2815" max="2815" width="4.85714285714286" style="8" customWidth="1"/>
    <col min="2816" max="2816" width="30.8571428571429" style="8" customWidth="1"/>
    <col min="2817" max="2817" width="84.4285714285714" style="8" customWidth="1"/>
    <col min="2818" max="2818" width="42.7142857142857" style="8" customWidth="1"/>
    <col min="2819" max="2819" width="4.85714285714286" style="8" customWidth="1"/>
    <col min="2820" max="3070" width="11.4285714285714" style="8"/>
    <col min="3071" max="3071" width="4.85714285714286" style="8" customWidth="1"/>
    <col min="3072" max="3072" width="30.8571428571429" style="8" customWidth="1"/>
    <col min="3073" max="3073" width="84.4285714285714" style="8" customWidth="1"/>
    <col min="3074" max="3074" width="42.7142857142857" style="8" customWidth="1"/>
    <col min="3075" max="3075" width="4.85714285714286" style="8" customWidth="1"/>
    <col min="3076" max="3326" width="11.4285714285714" style="8"/>
    <col min="3327" max="3327" width="4.85714285714286" style="8" customWidth="1"/>
    <col min="3328" max="3328" width="30.8571428571429" style="8" customWidth="1"/>
    <col min="3329" max="3329" width="84.4285714285714" style="8" customWidth="1"/>
    <col min="3330" max="3330" width="42.7142857142857" style="8" customWidth="1"/>
    <col min="3331" max="3331" width="4.85714285714286" style="8" customWidth="1"/>
    <col min="3332" max="3582" width="11.4285714285714" style="8"/>
    <col min="3583" max="3583" width="4.85714285714286" style="8" customWidth="1"/>
    <col min="3584" max="3584" width="30.8571428571429" style="8" customWidth="1"/>
    <col min="3585" max="3585" width="84.4285714285714" style="8" customWidth="1"/>
    <col min="3586" max="3586" width="42.7142857142857" style="8" customWidth="1"/>
    <col min="3587" max="3587" width="4.85714285714286" style="8" customWidth="1"/>
    <col min="3588" max="3838" width="11.4285714285714" style="8"/>
    <col min="3839" max="3839" width="4.85714285714286" style="8" customWidth="1"/>
    <col min="3840" max="3840" width="30.8571428571429" style="8" customWidth="1"/>
    <col min="3841" max="3841" width="84.4285714285714" style="8" customWidth="1"/>
    <col min="3842" max="3842" width="42.7142857142857" style="8" customWidth="1"/>
    <col min="3843" max="3843" width="4.85714285714286" style="8" customWidth="1"/>
    <col min="3844" max="4094" width="11.4285714285714" style="8"/>
    <col min="4095" max="4095" width="4.85714285714286" style="8" customWidth="1"/>
    <col min="4096" max="4096" width="30.8571428571429" style="8" customWidth="1"/>
    <col min="4097" max="4097" width="84.4285714285714" style="8" customWidth="1"/>
    <col min="4098" max="4098" width="42.7142857142857" style="8" customWidth="1"/>
    <col min="4099" max="4099" width="4.85714285714286" style="8" customWidth="1"/>
    <col min="4100" max="4350" width="11.4285714285714" style="8"/>
    <col min="4351" max="4351" width="4.85714285714286" style="8" customWidth="1"/>
    <col min="4352" max="4352" width="30.8571428571429" style="8" customWidth="1"/>
    <col min="4353" max="4353" width="84.4285714285714" style="8" customWidth="1"/>
    <col min="4354" max="4354" width="42.7142857142857" style="8" customWidth="1"/>
    <col min="4355" max="4355" width="4.85714285714286" style="8" customWidth="1"/>
    <col min="4356" max="4606" width="11.4285714285714" style="8"/>
    <col min="4607" max="4607" width="4.85714285714286" style="8" customWidth="1"/>
    <col min="4608" max="4608" width="30.8571428571429" style="8" customWidth="1"/>
    <col min="4609" max="4609" width="84.4285714285714" style="8" customWidth="1"/>
    <col min="4610" max="4610" width="42.7142857142857" style="8" customWidth="1"/>
    <col min="4611" max="4611" width="4.85714285714286" style="8" customWidth="1"/>
    <col min="4612" max="4862" width="11.4285714285714" style="8"/>
    <col min="4863" max="4863" width="4.85714285714286" style="8" customWidth="1"/>
    <col min="4864" max="4864" width="30.8571428571429" style="8" customWidth="1"/>
    <col min="4865" max="4865" width="84.4285714285714" style="8" customWidth="1"/>
    <col min="4866" max="4866" width="42.7142857142857" style="8" customWidth="1"/>
    <col min="4867" max="4867" width="4.85714285714286" style="8" customWidth="1"/>
    <col min="4868" max="5118" width="11.4285714285714" style="8"/>
    <col min="5119" max="5119" width="4.85714285714286" style="8" customWidth="1"/>
    <col min="5120" max="5120" width="30.8571428571429" style="8" customWidth="1"/>
    <col min="5121" max="5121" width="84.4285714285714" style="8" customWidth="1"/>
    <col min="5122" max="5122" width="42.7142857142857" style="8" customWidth="1"/>
    <col min="5123" max="5123" width="4.85714285714286" style="8" customWidth="1"/>
    <col min="5124" max="5374" width="11.4285714285714" style="8"/>
    <col min="5375" max="5375" width="4.85714285714286" style="8" customWidth="1"/>
    <col min="5376" max="5376" width="30.8571428571429" style="8" customWidth="1"/>
    <col min="5377" max="5377" width="84.4285714285714" style="8" customWidth="1"/>
    <col min="5378" max="5378" width="42.7142857142857" style="8" customWidth="1"/>
    <col min="5379" max="5379" width="4.85714285714286" style="8" customWidth="1"/>
    <col min="5380" max="5630" width="11.4285714285714" style="8"/>
    <col min="5631" max="5631" width="4.85714285714286" style="8" customWidth="1"/>
    <col min="5632" max="5632" width="30.8571428571429" style="8" customWidth="1"/>
    <col min="5633" max="5633" width="84.4285714285714" style="8" customWidth="1"/>
    <col min="5634" max="5634" width="42.7142857142857" style="8" customWidth="1"/>
    <col min="5635" max="5635" width="4.85714285714286" style="8" customWidth="1"/>
    <col min="5636" max="5886" width="11.4285714285714" style="8"/>
    <col min="5887" max="5887" width="4.85714285714286" style="8" customWidth="1"/>
    <col min="5888" max="5888" width="30.8571428571429" style="8" customWidth="1"/>
    <col min="5889" max="5889" width="84.4285714285714" style="8" customWidth="1"/>
    <col min="5890" max="5890" width="42.7142857142857" style="8" customWidth="1"/>
    <col min="5891" max="5891" width="4.85714285714286" style="8" customWidth="1"/>
    <col min="5892" max="6142" width="11.4285714285714" style="8"/>
    <col min="6143" max="6143" width="4.85714285714286" style="8" customWidth="1"/>
    <col min="6144" max="6144" width="30.8571428571429" style="8" customWidth="1"/>
    <col min="6145" max="6145" width="84.4285714285714" style="8" customWidth="1"/>
    <col min="6146" max="6146" width="42.7142857142857" style="8" customWidth="1"/>
    <col min="6147" max="6147" width="4.85714285714286" style="8" customWidth="1"/>
    <col min="6148" max="6398" width="11.4285714285714" style="8"/>
    <col min="6399" max="6399" width="4.85714285714286" style="8" customWidth="1"/>
    <col min="6400" max="6400" width="30.8571428571429" style="8" customWidth="1"/>
    <col min="6401" max="6401" width="84.4285714285714" style="8" customWidth="1"/>
    <col min="6402" max="6402" width="42.7142857142857" style="8" customWidth="1"/>
    <col min="6403" max="6403" width="4.85714285714286" style="8" customWidth="1"/>
    <col min="6404" max="6654" width="11.4285714285714" style="8"/>
    <col min="6655" max="6655" width="4.85714285714286" style="8" customWidth="1"/>
    <col min="6656" max="6656" width="30.8571428571429" style="8" customWidth="1"/>
    <col min="6657" max="6657" width="84.4285714285714" style="8" customWidth="1"/>
    <col min="6658" max="6658" width="42.7142857142857" style="8" customWidth="1"/>
    <col min="6659" max="6659" width="4.85714285714286" style="8" customWidth="1"/>
    <col min="6660" max="6910" width="11.4285714285714" style="8"/>
    <col min="6911" max="6911" width="4.85714285714286" style="8" customWidth="1"/>
    <col min="6912" max="6912" width="30.8571428571429" style="8" customWidth="1"/>
    <col min="6913" max="6913" width="84.4285714285714" style="8" customWidth="1"/>
    <col min="6914" max="6914" width="42.7142857142857" style="8" customWidth="1"/>
    <col min="6915" max="6915" width="4.85714285714286" style="8" customWidth="1"/>
    <col min="6916" max="7166" width="11.4285714285714" style="8"/>
    <col min="7167" max="7167" width="4.85714285714286" style="8" customWidth="1"/>
    <col min="7168" max="7168" width="30.8571428571429" style="8" customWidth="1"/>
    <col min="7169" max="7169" width="84.4285714285714" style="8" customWidth="1"/>
    <col min="7170" max="7170" width="42.7142857142857" style="8" customWidth="1"/>
    <col min="7171" max="7171" width="4.85714285714286" style="8" customWidth="1"/>
    <col min="7172" max="7422" width="11.4285714285714" style="8"/>
    <col min="7423" max="7423" width="4.85714285714286" style="8" customWidth="1"/>
    <col min="7424" max="7424" width="30.8571428571429" style="8" customWidth="1"/>
    <col min="7425" max="7425" width="84.4285714285714" style="8" customWidth="1"/>
    <col min="7426" max="7426" width="42.7142857142857" style="8" customWidth="1"/>
    <col min="7427" max="7427" width="4.85714285714286" style="8" customWidth="1"/>
    <col min="7428" max="7678" width="11.4285714285714" style="8"/>
    <col min="7679" max="7679" width="4.85714285714286" style="8" customWidth="1"/>
    <col min="7680" max="7680" width="30.8571428571429" style="8" customWidth="1"/>
    <col min="7681" max="7681" width="84.4285714285714" style="8" customWidth="1"/>
    <col min="7682" max="7682" width="42.7142857142857" style="8" customWidth="1"/>
    <col min="7683" max="7683" width="4.85714285714286" style="8" customWidth="1"/>
    <col min="7684" max="7934" width="11.4285714285714" style="8"/>
    <col min="7935" max="7935" width="4.85714285714286" style="8" customWidth="1"/>
    <col min="7936" max="7936" width="30.8571428571429" style="8" customWidth="1"/>
    <col min="7937" max="7937" width="84.4285714285714" style="8" customWidth="1"/>
    <col min="7938" max="7938" width="42.7142857142857" style="8" customWidth="1"/>
    <col min="7939" max="7939" width="4.85714285714286" style="8" customWidth="1"/>
    <col min="7940" max="8190" width="11.4285714285714" style="8"/>
    <col min="8191" max="8191" width="4.85714285714286" style="8" customWidth="1"/>
    <col min="8192" max="8192" width="30.8571428571429" style="8" customWidth="1"/>
    <col min="8193" max="8193" width="84.4285714285714" style="8" customWidth="1"/>
    <col min="8194" max="8194" width="42.7142857142857" style="8" customWidth="1"/>
    <col min="8195" max="8195" width="4.85714285714286" style="8" customWidth="1"/>
    <col min="8196" max="8446" width="11.4285714285714" style="8"/>
    <col min="8447" max="8447" width="4.85714285714286" style="8" customWidth="1"/>
    <col min="8448" max="8448" width="30.8571428571429" style="8" customWidth="1"/>
    <col min="8449" max="8449" width="84.4285714285714" style="8" customWidth="1"/>
    <col min="8450" max="8450" width="42.7142857142857" style="8" customWidth="1"/>
    <col min="8451" max="8451" width="4.85714285714286" style="8" customWidth="1"/>
    <col min="8452" max="8702" width="11.4285714285714" style="8"/>
    <col min="8703" max="8703" width="4.85714285714286" style="8" customWidth="1"/>
    <col min="8704" max="8704" width="30.8571428571429" style="8" customWidth="1"/>
    <col min="8705" max="8705" width="84.4285714285714" style="8" customWidth="1"/>
    <col min="8706" max="8706" width="42.7142857142857" style="8" customWidth="1"/>
    <col min="8707" max="8707" width="4.85714285714286" style="8" customWidth="1"/>
    <col min="8708" max="8958" width="11.4285714285714" style="8"/>
    <col min="8959" max="8959" width="4.85714285714286" style="8" customWidth="1"/>
    <col min="8960" max="8960" width="30.8571428571429" style="8" customWidth="1"/>
    <col min="8961" max="8961" width="84.4285714285714" style="8" customWidth="1"/>
    <col min="8962" max="8962" width="42.7142857142857" style="8" customWidth="1"/>
    <col min="8963" max="8963" width="4.85714285714286" style="8" customWidth="1"/>
    <col min="8964" max="9214" width="11.4285714285714" style="8"/>
    <col min="9215" max="9215" width="4.85714285714286" style="8" customWidth="1"/>
    <col min="9216" max="9216" width="30.8571428571429" style="8" customWidth="1"/>
    <col min="9217" max="9217" width="84.4285714285714" style="8" customWidth="1"/>
    <col min="9218" max="9218" width="42.7142857142857" style="8" customWidth="1"/>
    <col min="9219" max="9219" width="4.85714285714286" style="8" customWidth="1"/>
    <col min="9220" max="9470" width="11.4285714285714" style="8"/>
    <col min="9471" max="9471" width="4.85714285714286" style="8" customWidth="1"/>
    <col min="9472" max="9472" width="30.8571428571429" style="8" customWidth="1"/>
    <col min="9473" max="9473" width="84.4285714285714" style="8" customWidth="1"/>
    <col min="9474" max="9474" width="42.7142857142857" style="8" customWidth="1"/>
    <col min="9475" max="9475" width="4.85714285714286" style="8" customWidth="1"/>
    <col min="9476" max="9726" width="11.4285714285714" style="8"/>
    <col min="9727" max="9727" width="4.85714285714286" style="8" customWidth="1"/>
    <col min="9728" max="9728" width="30.8571428571429" style="8" customWidth="1"/>
    <col min="9729" max="9729" width="84.4285714285714" style="8" customWidth="1"/>
    <col min="9730" max="9730" width="42.7142857142857" style="8" customWidth="1"/>
    <col min="9731" max="9731" width="4.85714285714286" style="8" customWidth="1"/>
    <col min="9732" max="9982" width="11.4285714285714" style="8"/>
    <col min="9983" max="9983" width="4.85714285714286" style="8" customWidth="1"/>
    <col min="9984" max="9984" width="30.8571428571429" style="8" customWidth="1"/>
    <col min="9985" max="9985" width="84.4285714285714" style="8" customWidth="1"/>
    <col min="9986" max="9986" width="42.7142857142857" style="8" customWidth="1"/>
    <col min="9987" max="9987" width="4.85714285714286" style="8" customWidth="1"/>
    <col min="9988" max="10238" width="11.4285714285714" style="8"/>
    <col min="10239" max="10239" width="4.85714285714286" style="8" customWidth="1"/>
    <col min="10240" max="10240" width="30.8571428571429" style="8" customWidth="1"/>
    <col min="10241" max="10241" width="84.4285714285714" style="8" customWidth="1"/>
    <col min="10242" max="10242" width="42.7142857142857" style="8" customWidth="1"/>
    <col min="10243" max="10243" width="4.85714285714286" style="8" customWidth="1"/>
    <col min="10244" max="10494" width="11.4285714285714" style="8"/>
    <col min="10495" max="10495" width="4.85714285714286" style="8" customWidth="1"/>
    <col min="10496" max="10496" width="30.8571428571429" style="8" customWidth="1"/>
    <col min="10497" max="10497" width="84.4285714285714" style="8" customWidth="1"/>
    <col min="10498" max="10498" width="42.7142857142857" style="8" customWidth="1"/>
    <col min="10499" max="10499" width="4.85714285714286" style="8" customWidth="1"/>
    <col min="10500" max="10750" width="11.4285714285714" style="8"/>
    <col min="10751" max="10751" width="4.85714285714286" style="8" customWidth="1"/>
    <col min="10752" max="10752" width="30.8571428571429" style="8" customWidth="1"/>
    <col min="10753" max="10753" width="84.4285714285714" style="8" customWidth="1"/>
    <col min="10754" max="10754" width="42.7142857142857" style="8" customWidth="1"/>
    <col min="10755" max="10755" width="4.85714285714286" style="8" customWidth="1"/>
    <col min="10756" max="11006" width="11.4285714285714" style="8"/>
    <col min="11007" max="11007" width="4.85714285714286" style="8" customWidth="1"/>
    <col min="11008" max="11008" width="30.8571428571429" style="8" customWidth="1"/>
    <col min="11009" max="11009" width="84.4285714285714" style="8" customWidth="1"/>
    <col min="11010" max="11010" width="42.7142857142857" style="8" customWidth="1"/>
    <col min="11011" max="11011" width="4.85714285714286" style="8" customWidth="1"/>
    <col min="11012" max="11262" width="11.4285714285714" style="8"/>
    <col min="11263" max="11263" width="4.85714285714286" style="8" customWidth="1"/>
    <col min="11264" max="11264" width="30.8571428571429" style="8" customWidth="1"/>
    <col min="11265" max="11265" width="84.4285714285714" style="8" customWidth="1"/>
    <col min="11266" max="11266" width="42.7142857142857" style="8" customWidth="1"/>
    <col min="11267" max="11267" width="4.85714285714286" style="8" customWidth="1"/>
    <col min="11268" max="11518" width="11.4285714285714" style="8"/>
    <col min="11519" max="11519" width="4.85714285714286" style="8" customWidth="1"/>
    <col min="11520" max="11520" width="30.8571428571429" style="8" customWidth="1"/>
    <col min="11521" max="11521" width="84.4285714285714" style="8" customWidth="1"/>
    <col min="11522" max="11522" width="42.7142857142857" style="8" customWidth="1"/>
    <col min="11523" max="11523" width="4.85714285714286" style="8" customWidth="1"/>
    <col min="11524" max="11774" width="11.4285714285714" style="8"/>
    <col min="11775" max="11775" width="4.85714285714286" style="8" customWidth="1"/>
    <col min="11776" max="11776" width="30.8571428571429" style="8" customWidth="1"/>
    <col min="11777" max="11777" width="84.4285714285714" style="8" customWidth="1"/>
    <col min="11778" max="11778" width="42.7142857142857" style="8" customWidth="1"/>
    <col min="11779" max="11779" width="4.85714285714286" style="8" customWidth="1"/>
    <col min="11780" max="12030" width="11.4285714285714" style="8"/>
    <col min="12031" max="12031" width="4.85714285714286" style="8" customWidth="1"/>
    <col min="12032" max="12032" width="30.8571428571429" style="8" customWidth="1"/>
    <col min="12033" max="12033" width="84.4285714285714" style="8" customWidth="1"/>
    <col min="12034" max="12034" width="42.7142857142857" style="8" customWidth="1"/>
    <col min="12035" max="12035" width="4.85714285714286" style="8" customWidth="1"/>
    <col min="12036" max="12286" width="11.4285714285714" style="8"/>
    <col min="12287" max="12287" width="4.85714285714286" style="8" customWidth="1"/>
    <col min="12288" max="12288" width="30.8571428571429" style="8" customWidth="1"/>
    <col min="12289" max="12289" width="84.4285714285714" style="8" customWidth="1"/>
    <col min="12290" max="12290" width="42.7142857142857" style="8" customWidth="1"/>
    <col min="12291" max="12291" width="4.85714285714286" style="8" customWidth="1"/>
    <col min="12292" max="12542" width="11.4285714285714" style="8"/>
    <col min="12543" max="12543" width="4.85714285714286" style="8" customWidth="1"/>
    <col min="12544" max="12544" width="30.8571428571429" style="8" customWidth="1"/>
    <col min="12545" max="12545" width="84.4285714285714" style="8" customWidth="1"/>
    <col min="12546" max="12546" width="42.7142857142857" style="8" customWidth="1"/>
    <col min="12547" max="12547" width="4.85714285714286" style="8" customWidth="1"/>
    <col min="12548" max="12798" width="11.4285714285714" style="8"/>
    <col min="12799" max="12799" width="4.85714285714286" style="8" customWidth="1"/>
    <col min="12800" max="12800" width="30.8571428571429" style="8" customWidth="1"/>
    <col min="12801" max="12801" width="84.4285714285714" style="8" customWidth="1"/>
    <col min="12802" max="12802" width="42.7142857142857" style="8" customWidth="1"/>
    <col min="12803" max="12803" width="4.85714285714286" style="8" customWidth="1"/>
    <col min="12804" max="13054" width="11.4285714285714" style="8"/>
    <col min="13055" max="13055" width="4.85714285714286" style="8" customWidth="1"/>
    <col min="13056" max="13056" width="30.8571428571429" style="8" customWidth="1"/>
    <col min="13057" max="13057" width="84.4285714285714" style="8" customWidth="1"/>
    <col min="13058" max="13058" width="42.7142857142857" style="8" customWidth="1"/>
    <col min="13059" max="13059" width="4.85714285714286" style="8" customWidth="1"/>
    <col min="13060" max="13310" width="11.4285714285714" style="8"/>
    <col min="13311" max="13311" width="4.85714285714286" style="8" customWidth="1"/>
    <col min="13312" max="13312" width="30.8571428571429" style="8" customWidth="1"/>
    <col min="13313" max="13313" width="84.4285714285714" style="8" customWidth="1"/>
    <col min="13314" max="13314" width="42.7142857142857" style="8" customWidth="1"/>
    <col min="13315" max="13315" width="4.85714285714286" style="8" customWidth="1"/>
    <col min="13316" max="13566" width="11.4285714285714" style="8"/>
    <col min="13567" max="13567" width="4.85714285714286" style="8" customWidth="1"/>
    <col min="13568" max="13568" width="30.8571428571429" style="8" customWidth="1"/>
    <col min="13569" max="13569" width="84.4285714285714" style="8" customWidth="1"/>
    <col min="13570" max="13570" width="42.7142857142857" style="8" customWidth="1"/>
    <col min="13571" max="13571" width="4.85714285714286" style="8" customWidth="1"/>
    <col min="13572" max="13822" width="11.4285714285714" style="8"/>
    <col min="13823" max="13823" width="4.85714285714286" style="8" customWidth="1"/>
    <col min="13824" max="13824" width="30.8571428571429" style="8" customWidth="1"/>
    <col min="13825" max="13825" width="84.4285714285714" style="8" customWidth="1"/>
    <col min="13826" max="13826" width="42.7142857142857" style="8" customWidth="1"/>
    <col min="13827" max="13827" width="4.85714285714286" style="8" customWidth="1"/>
    <col min="13828" max="14078" width="11.4285714285714" style="8"/>
    <col min="14079" max="14079" width="4.85714285714286" style="8" customWidth="1"/>
    <col min="14080" max="14080" width="30.8571428571429" style="8" customWidth="1"/>
    <col min="14081" max="14081" width="84.4285714285714" style="8" customWidth="1"/>
    <col min="14082" max="14082" width="42.7142857142857" style="8" customWidth="1"/>
    <col min="14083" max="14083" width="4.85714285714286" style="8" customWidth="1"/>
    <col min="14084" max="14334" width="11.4285714285714" style="8"/>
    <col min="14335" max="14335" width="4.85714285714286" style="8" customWidth="1"/>
    <col min="14336" max="14336" width="30.8571428571429" style="8" customWidth="1"/>
    <col min="14337" max="14337" width="84.4285714285714" style="8" customWidth="1"/>
    <col min="14338" max="14338" width="42.7142857142857" style="8" customWidth="1"/>
    <col min="14339" max="14339" width="4.85714285714286" style="8" customWidth="1"/>
    <col min="14340" max="14590" width="11.4285714285714" style="8"/>
    <col min="14591" max="14591" width="4.85714285714286" style="8" customWidth="1"/>
    <col min="14592" max="14592" width="30.8571428571429" style="8" customWidth="1"/>
    <col min="14593" max="14593" width="84.4285714285714" style="8" customWidth="1"/>
    <col min="14594" max="14594" width="42.7142857142857" style="8" customWidth="1"/>
    <col min="14595" max="14595" width="4.85714285714286" style="8" customWidth="1"/>
    <col min="14596" max="14846" width="11.4285714285714" style="8"/>
    <col min="14847" max="14847" width="4.85714285714286" style="8" customWidth="1"/>
    <col min="14848" max="14848" width="30.8571428571429" style="8" customWidth="1"/>
    <col min="14849" max="14849" width="84.4285714285714" style="8" customWidth="1"/>
    <col min="14850" max="14850" width="42.7142857142857" style="8" customWidth="1"/>
    <col min="14851" max="14851" width="4.85714285714286" style="8" customWidth="1"/>
    <col min="14852" max="15102" width="11.4285714285714" style="8"/>
    <col min="15103" max="15103" width="4.85714285714286" style="8" customWidth="1"/>
    <col min="15104" max="15104" width="30.8571428571429" style="8" customWidth="1"/>
    <col min="15105" max="15105" width="84.4285714285714" style="8" customWidth="1"/>
    <col min="15106" max="15106" width="42.7142857142857" style="8" customWidth="1"/>
    <col min="15107" max="15107" width="4.85714285714286" style="8" customWidth="1"/>
    <col min="15108" max="15358" width="11.4285714285714" style="8"/>
    <col min="15359" max="15359" width="4.85714285714286" style="8" customWidth="1"/>
    <col min="15360" max="15360" width="30.8571428571429" style="8" customWidth="1"/>
    <col min="15361" max="15361" width="84.4285714285714" style="8" customWidth="1"/>
    <col min="15362" max="15362" width="42.7142857142857" style="8" customWidth="1"/>
    <col min="15363" max="15363" width="4.85714285714286" style="8" customWidth="1"/>
    <col min="15364" max="15614" width="11.4285714285714" style="8"/>
    <col min="15615" max="15615" width="4.85714285714286" style="8" customWidth="1"/>
    <col min="15616" max="15616" width="30.8571428571429" style="8" customWidth="1"/>
    <col min="15617" max="15617" width="84.4285714285714" style="8" customWidth="1"/>
    <col min="15618" max="15618" width="42.7142857142857" style="8" customWidth="1"/>
    <col min="15619" max="15619" width="4.85714285714286" style="8" customWidth="1"/>
    <col min="15620" max="15870" width="11.4285714285714" style="8"/>
    <col min="15871" max="15871" width="4.85714285714286" style="8" customWidth="1"/>
    <col min="15872" max="15872" width="30.8571428571429" style="8" customWidth="1"/>
    <col min="15873" max="15873" width="84.4285714285714" style="8" customWidth="1"/>
    <col min="15874" max="15874" width="42.7142857142857" style="8" customWidth="1"/>
    <col min="15875" max="15875" width="4.85714285714286" style="8" customWidth="1"/>
    <col min="15876" max="16126" width="11.4285714285714" style="8"/>
    <col min="16127" max="16127" width="4.85714285714286" style="8" customWidth="1"/>
    <col min="16128" max="16128" width="30.8571428571429" style="8" customWidth="1"/>
    <col min="16129" max="16129" width="84.4285714285714" style="8" customWidth="1"/>
    <col min="16130" max="16130" width="42.7142857142857" style="8" customWidth="1"/>
    <col min="16131" max="16131" width="4.85714285714286" style="8" customWidth="1"/>
    <col min="16132" max="16384" width="11.4285714285714" style="8"/>
  </cols>
  <sheetData>
    <row r="1" ht="15.75" spans="1:3">
      <c r="A1" s="26" t="str">
        <f>III.3IR!A1</f>
        <v>CUENTA PÚBLICA 2022</v>
      </c>
      <c r="B1" s="26"/>
      <c r="C1" s="26"/>
    </row>
    <row r="2" s="9" customFormat="1" ht="15.75" spans="1:3">
      <c r="A2" s="27" t="s">
        <v>0</v>
      </c>
      <c r="B2" s="27"/>
      <c r="C2" s="27"/>
    </row>
    <row r="3" s="9" customFormat="1" ht="15.75" spans="1:3">
      <c r="A3" s="29" t="s">
        <v>502</v>
      </c>
      <c r="B3" s="29"/>
      <c r="C3" s="29"/>
    </row>
    <row r="4" s="9" customFormat="1" ht="15.75" spans="1:3">
      <c r="A4" s="51"/>
      <c r="B4" s="29" t="str">
        <f>'2.ESF'!B5:L5</f>
        <v>Al 31 de Diciembre de 2022</v>
      </c>
      <c r="C4" s="51"/>
    </row>
    <row r="5" s="9" customFormat="1" ht="15.75" spans="1:3">
      <c r="A5" s="51"/>
      <c r="B5" s="29" t="s">
        <v>9</v>
      </c>
      <c r="C5" s="51"/>
    </row>
    <row r="6" s="9" customFormat="1" ht="15.75" spans="1:6">
      <c r="A6" s="3" t="s">
        <v>493</v>
      </c>
      <c r="B6" s="30" t="str">
        <f>III.3IR!B6</f>
        <v>INSTITUTO TECNOLÓGICO SUPERIOR DE PEROTE</v>
      </c>
      <c r="C6" s="30"/>
      <c r="D6" s="52"/>
      <c r="E6" s="52"/>
      <c r="F6" s="52"/>
    </row>
    <row r="7" s="9" customFormat="1" ht="15.75" spans="1:3">
      <c r="A7" s="32"/>
      <c r="B7" s="33"/>
      <c r="C7" s="33"/>
    </row>
    <row r="8" ht="15.75" spans="1:3">
      <c r="A8" s="53"/>
      <c r="B8" s="54"/>
      <c r="C8" s="54"/>
    </row>
    <row r="9" ht="15.75" spans="1:3">
      <c r="A9" s="55" t="s">
        <v>503</v>
      </c>
      <c r="B9" s="56" t="s">
        <v>504</v>
      </c>
      <c r="C9" s="55" t="s">
        <v>505</v>
      </c>
    </row>
    <row r="10" ht="15" spans="1:4">
      <c r="A10" s="38" t="s">
        <v>506</v>
      </c>
      <c r="B10" s="39" t="s">
        <v>507</v>
      </c>
      <c r="C10" s="57">
        <v>4050160</v>
      </c>
      <c r="D10"/>
    </row>
    <row r="11" spans="1:3">
      <c r="A11" s="38" t="s">
        <v>508</v>
      </c>
      <c r="B11" s="39" t="s">
        <v>509</v>
      </c>
      <c r="C11" s="57">
        <v>662439</v>
      </c>
    </row>
    <row r="12" spans="1:3">
      <c r="A12" s="38" t="s">
        <v>510</v>
      </c>
      <c r="B12" s="39" t="s">
        <v>511</v>
      </c>
      <c r="C12" s="57">
        <v>2397082</v>
      </c>
    </row>
    <row r="13" spans="1:3">
      <c r="A13" s="38" t="s">
        <v>512</v>
      </c>
      <c r="B13" s="39" t="s">
        <v>513</v>
      </c>
      <c r="C13" s="57">
        <v>5071496</v>
      </c>
    </row>
    <row r="14" spans="1:3">
      <c r="A14" s="38" t="s">
        <v>514</v>
      </c>
      <c r="B14" s="39" t="s">
        <v>515</v>
      </c>
      <c r="C14" s="57">
        <v>71742</v>
      </c>
    </row>
    <row r="15" ht="15" spans="1:3">
      <c r="A15" s="43"/>
      <c r="B15" s="42"/>
      <c r="C15" s="40">
        <v>0</v>
      </c>
    </row>
    <row r="16" ht="15" spans="1:3">
      <c r="A16" s="41"/>
      <c r="B16" s="42"/>
      <c r="C16" s="40">
        <v>0</v>
      </c>
    </row>
    <row r="17" ht="15" spans="1:3">
      <c r="A17" s="41"/>
      <c r="B17" s="42"/>
      <c r="C17" s="40">
        <v>0</v>
      </c>
    </row>
    <row r="18" ht="15" spans="1:3">
      <c r="A18" s="41"/>
      <c r="B18" s="42"/>
      <c r="C18" s="40">
        <v>0</v>
      </c>
    </row>
    <row r="19" ht="15" spans="1:3">
      <c r="A19" s="41"/>
      <c r="B19" s="42"/>
      <c r="C19" s="40">
        <v>0</v>
      </c>
    </row>
    <row r="20" ht="15" spans="1:3">
      <c r="A20" s="43"/>
      <c r="B20" s="42"/>
      <c r="C20" s="40">
        <v>0</v>
      </c>
    </row>
    <row r="21" ht="15" spans="1:3">
      <c r="A21" s="43"/>
      <c r="B21" s="42"/>
      <c r="C21" s="40">
        <v>0</v>
      </c>
    </row>
    <row r="22" ht="15" spans="1:3">
      <c r="A22" s="43"/>
      <c r="B22" s="42"/>
      <c r="C22" s="40">
        <v>0</v>
      </c>
    </row>
    <row r="23" ht="15" spans="1:3">
      <c r="A23" s="43"/>
      <c r="B23" s="42"/>
      <c r="C23" s="40">
        <v>0</v>
      </c>
    </row>
    <row r="24" ht="15" spans="1:3">
      <c r="A24" s="43"/>
      <c r="B24" s="42"/>
      <c r="C24" s="40">
        <v>0</v>
      </c>
    </row>
    <row r="25" ht="15" spans="1:3">
      <c r="A25" s="43"/>
      <c r="B25" s="42"/>
      <c r="C25" s="40">
        <v>0</v>
      </c>
    </row>
    <row r="26" ht="15" spans="1:3">
      <c r="A26" s="43"/>
      <c r="B26" s="42"/>
      <c r="C26" s="40">
        <v>0</v>
      </c>
    </row>
    <row r="27" ht="15" spans="1:3">
      <c r="A27" s="43"/>
      <c r="B27" s="42"/>
      <c r="C27" s="40">
        <v>0</v>
      </c>
    </row>
    <row r="28" ht="15" spans="1:3">
      <c r="A28" s="43"/>
      <c r="B28" s="42"/>
      <c r="C28" s="40">
        <v>0</v>
      </c>
    </row>
    <row r="29" ht="15" spans="1:3">
      <c r="A29" s="43"/>
      <c r="B29" s="42"/>
      <c r="C29" s="40">
        <v>0</v>
      </c>
    </row>
    <row r="30" ht="15" spans="1:3">
      <c r="A30" s="43"/>
      <c r="B30" s="42"/>
      <c r="C30" s="40">
        <v>0</v>
      </c>
    </row>
    <row r="31" ht="15" spans="1:3">
      <c r="A31" s="43"/>
      <c r="B31" s="42"/>
      <c r="C31" s="40">
        <v>0</v>
      </c>
    </row>
    <row r="32" ht="15" spans="1:4">
      <c r="A32" s="44" t="s">
        <v>179</v>
      </c>
      <c r="B32" s="45"/>
      <c r="C32" s="46">
        <f>SUM(C10:C31)</f>
        <v>12252919</v>
      </c>
      <c r="D32" s="8" t="str">
        <f>IF(C32='2.ESF'!E25," ","NO COINCIDE VS SITUACIÓN FINANCIERA")</f>
        <v> </v>
      </c>
    </row>
    <row r="33" spans="1:3">
      <c r="A33" s="47"/>
      <c r="B33" s="48"/>
      <c r="C33" s="49"/>
    </row>
    <row r="34" spans="4:4">
      <c r="D34" s="50"/>
    </row>
    <row r="40" spans="3:3">
      <c r="C40" s="58"/>
    </row>
  </sheetData>
  <mergeCells count="5">
    <mergeCell ref="A1:C1"/>
    <mergeCell ref="A2:C2"/>
    <mergeCell ref="A3:C3"/>
    <mergeCell ref="B6:C6"/>
    <mergeCell ref="B33:C33"/>
  </mergeCells>
  <pageMargins left="0.96" right="0.433070866141732" top="0.748031496062992" bottom="0.46" header="0.31496062992126" footer="0.31496062992126"/>
  <pageSetup paperSize="1" scale="75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0" sqref="A10"/>
    </sheetView>
  </sheetViews>
  <sheetFormatPr defaultColWidth="11" defaultRowHeight="12" outlineLevelCol="5"/>
  <cols>
    <col min="1" max="1" width="30.8571428571429" style="8" customWidth="1"/>
    <col min="2" max="2" width="84.4285714285714" style="8" customWidth="1"/>
    <col min="3" max="3" width="31.7142857142857" style="8" customWidth="1"/>
    <col min="4" max="4" width="4.42857142857143" style="8" customWidth="1"/>
    <col min="5" max="254" width="11.4285714285714" style="8"/>
    <col min="255" max="255" width="4.85714285714286" style="8" customWidth="1"/>
    <col min="256" max="256" width="30.8571428571429" style="8" customWidth="1"/>
    <col min="257" max="257" width="84.4285714285714" style="8" customWidth="1"/>
    <col min="258" max="258" width="42.7142857142857" style="8" customWidth="1"/>
    <col min="259" max="259" width="4.85714285714286" style="8" customWidth="1"/>
    <col min="260" max="510" width="11.4285714285714" style="8"/>
    <col min="511" max="511" width="4.85714285714286" style="8" customWidth="1"/>
    <col min="512" max="512" width="30.8571428571429" style="8" customWidth="1"/>
    <col min="513" max="513" width="84.4285714285714" style="8" customWidth="1"/>
    <col min="514" max="514" width="42.7142857142857" style="8" customWidth="1"/>
    <col min="515" max="515" width="4.85714285714286" style="8" customWidth="1"/>
    <col min="516" max="766" width="11.4285714285714" style="8"/>
    <col min="767" max="767" width="4.85714285714286" style="8" customWidth="1"/>
    <col min="768" max="768" width="30.8571428571429" style="8" customWidth="1"/>
    <col min="769" max="769" width="84.4285714285714" style="8" customWidth="1"/>
    <col min="770" max="770" width="42.7142857142857" style="8" customWidth="1"/>
    <col min="771" max="771" width="4.85714285714286" style="8" customWidth="1"/>
    <col min="772" max="1022" width="11.4285714285714" style="8"/>
    <col min="1023" max="1023" width="4.85714285714286" style="8" customWidth="1"/>
    <col min="1024" max="1024" width="30.8571428571429" style="8" customWidth="1"/>
    <col min="1025" max="1025" width="84.4285714285714" style="8" customWidth="1"/>
    <col min="1026" max="1026" width="42.7142857142857" style="8" customWidth="1"/>
    <col min="1027" max="1027" width="4.85714285714286" style="8" customWidth="1"/>
    <col min="1028" max="1278" width="11.4285714285714" style="8"/>
    <col min="1279" max="1279" width="4.85714285714286" style="8" customWidth="1"/>
    <col min="1280" max="1280" width="30.8571428571429" style="8" customWidth="1"/>
    <col min="1281" max="1281" width="84.4285714285714" style="8" customWidth="1"/>
    <col min="1282" max="1282" width="42.7142857142857" style="8" customWidth="1"/>
    <col min="1283" max="1283" width="4.85714285714286" style="8" customWidth="1"/>
    <col min="1284" max="1534" width="11.4285714285714" style="8"/>
    <col min="1535" max="1535" width="4.85714285714286" style="8" customWidth="1"/>
    <col min="1536" max="1536" width="30.8571428571429" style="8" customWidth="1"/>
    <col min="1537" max="1537" width="84.4285714285714" style="8" customWidth="1"/>
    <col min="1538" max="1538" width="42.7142857142857" style="8" customWidth="1"/>
    <col min="1539" max="1539" width="4.85714285714286" style="8" customWidth="1"/>
    <col min="1540" max="1790" width="11.4285714285714" style="8"/>
    <col min="1791" max="1791" width="4.85714285714286" style="8" customWidth="1"/>
    <col min="1792" max="1792" width="30.8571428571429" style="8" customWidth="1"/>
    <col min="1793" max="1793" width="84.4285714285714" style="8" customWidth="1"/>
    <col min="1794" max="1794" width="42.7142857142857" style="8" customWidth="1"/>
    <col min="1795" max="1795" width="4.85714285714286" style="8" customWidth="1"/>
    <col min="1796" max="2046" width="11.4285714285714" style="8"/>
    <col min="2047" max="2047" width="4.85714285714286" style="8" customWidth="1"/>
    <col min="2048" max="2048" width="30.8571428571429" style="8" customWidth="1"/>
    <col min="2049" max="2049" width="84.4285714285714" style="8" customWidth="1"/>
    <col min="2050" max="2050" width="42.7142857142857" style="8" customWidth="1"/>
    <col min="2051" max="2051" width="4.85714285714286" style="8" customWidth="1"/>
    <col min="2052" max="2302" width="11.4285714285714" style="8"/>
    <col min="2303" max="2303" width="4.85714285714286" style="8" customWidth="1"/>
    <col min="2304" max="2304" width="30.8571428571429" style="8" customWidth="1"/>
    <col min="2305" max="2305" width="84.4285714285714" style="8" customWidth="1"/>
    <col min="2306" max="2306" width="42.7142857142857" style="8" customWidth="1"/>
    <col min="2307" max="2307" width="4.85714285714286" style="8" customWidth="1"/>
    <col min="2308" max="2558" width="11.4285714285714" style="8"/>
    <col min="2559" max="2559" width="4.85714285714286" style="8" customWidth="1"/>
    <col min="2560" max="2560" width="30.8571428571429" style="8" customWidth="1"/>
    <col min="2561" max="2561" width="84.4285714285714" style="8" customWidth="1"/>
    <col min="2562" max="2562" width="42.7142857142857" style="8" customWidth="1"/>
    <col min="2563" max="2563" width="4.85714285714286" style="8" customWidth="1"/>
    <col min="2564" max="2814" width="11.4285714285714" style="8"/>
    <col min="2815" max="2815" width="4.85714285714286" style="8" customWidth="1"/>
    <col min="2816" max="2816" width="30.8571428571429" style="8" customWidth="1"/>
    <col min="2817" max="2817" width="84.4285714285714" style="8" customWidth="1"/>
    <col min="2818" max="2818" width="42.7142857142857" style="8" customWidth="1"/>
    <col min="2819" max="2819" width="4.85714285714286" style="8" customWidth="1"/>
    <col min="2820" max="3070" width="11.4285714285714" style="8"/>
    <col min="3071" max="3071" width="4.85714285714286" style="8" customWidth="1"/>
    <col min="3072" max="3072" width="30.8571428571429" style="8" customWidth="1"/>
    <col min="3073" max="3073" width="84.4285714285714" style="8" customWidth="1"/>
    <col min="3074" max="3074" width="42.7142857142857" style="8" customWidth="1"/>
    <col min="3075" max="3075" width="4.85714285714286" style="8" customWidth="1"/>
    <col min="3076" max="3326" width="11.4285714285714" style="8"/>
    <col min="3327" max="3327" width="4.85714285714286" style="8" customWidth="1"/>
    <col min="3328" max="3328" width="30.8571428571429" style="8" customWidth="1"/>
    <col min="3329" max="3329" width="84.4285714285714" style="8" customWidth="1"/>
    <col min="3330" max="3330" width="42.7142857142857" style="8" customWidth="1"/>
    <col min="3331" max="3331" width="4.85714285714286" style="8" customWidth="1"/>
    <col min="3332" max="3582" width="11.4285714285714" style="8"/>
    <col min="3583" max="3583" width="4.85714285714286" style="8" customWidth="1"/>
    <col min="3584" max="3584" width="30.8571428571429" style="8" customWidth="1"/>
    <col min="3585" max="3585" width="84.4285714285714" style="8" customWidth="1"/>
    <col min="3586" max="3586" width="42.7142857142857" style="8" customWidth="1"/>
    <col min="3587" max="3587" width="4.85714285714286" style="8" customWidth="1"/>
    <col min="3588" max="3838" width="11.4285714285714" style="8"/>
    <col min="3839" max="3839" width="4.85714285714286" style="8" customWidth="1"/>
    <col min="3840" max="3840" width="30.8571428571429" style="8" customWidth="1"/>
    <col min="3841" max="3841" width="84.4285714285714" style="8" customWidth="1"/>
    <col min="3842" max="3842" width="42.7142857142857" style="8" customWidth="1"/>
    <col min="3843" max="3843" width="4.85714285714286" style="8" customWidth="1"/>
    <col min="3844" max="4094" width="11.4285714285714" style="8"/>
    <col min="4095" max="4095" width="4.85714285714286" style="8" customWidth="1"/>
    <col min="4096" max="4096" width="30.8571428571429" style="8" customWidth="1"/>
    <col min="4097" max="4097" width="84.4285714285714" style="8" customWidth="1"/>
    <col min="4098" max="4098" width="42.7142857142857" style="8" customWidth="1"/>
    <col min="4099" max="4099" width="4.85714285714286" style="8" customWidth="1"/>
    <col min="4100" max="4350" width="11.4285714285714" style="8"/>
    <col min="4351" max="4351" width="4.85714285714286" style="8" customWidth="1"/>
    <col min="4352" max="4352" width="30.8571428571429" style="8" customWidth="1"/>
    <col min="4353" max="4353" width="84.4285714285714" style="8" customWidth="1"/>
    <col min="4354" max="4354" width="42.7142857142857" style="8" customWidth="1"/>
    <col min="4355" max="4355" width="4.85714285714286" style="8" customWidth="1"/>
    <col min="4356" max="4606" width="11.4285714285714" style="8"/>
    <col min="4607" max="4607" width="4.85714285714286" style="8" customWidth="1"/>
    <col min="4608" max="4608" width="30.8571428571429" style="8" customWidth="1"/>
    <col min="4609" max="4609" width="84.4285714285714" style="8" customWidth="1"/>
    <col min="4610" max="4610" width="42.7142857142857" style="8" customWidth="1"/>
    <col min="4611" max="4611" width="4.85714285714286" style="8" customWidth="1"/>
    <col min="4612" max="4862" width="11.4285714285714" style="8"/>
    <col min="4863" max="4863" width="4.85714285714286" style="8" customWidth="1"/>
    <col min="4864" max="4864" width="30.8571428571429" style="8" customWidth="1"/>
    <col min="4865" max="4865" width="84.4285714285714" style="8" customWidth="1"/>
    <col min="4866" max="4866" width="42.7142857142857" style="8" customWidth="1"/>
    <col min="4867" max="4867" width="4.85714285714286" style="8" customWidth="1"/>
    <col min="4868" max="5118" width="11.4285714285714" style="8"/>
    <col min="5119" max="5119" width="4.85714285714286" style="8" customWidth="1"/>
    <col min="5120" max="5120" width="30.8571428571429" style="8" customWidth="1"/>
    <col min="5121" max="5121" width="84.4285714285714" style="8" customWidth="1"/>
    <col min="5122" max="5122" width="42.7142857142857" style="8" customWidth="1"/>
    <col min="5123" max="5123" width="4.85714285714286" style="8" customWidth="1"/>
    <col min="5124" max="5374" width="11.4285714285714" style="8"/>
    <col min="5375" max="5375" width="4.85714285714286" style="8" customWidth="1"/>
    <col min="5376" max="5376" width="30.8571428571429" style="8" customWidth="1"/>
    <col min="5377" max="5377" width="84.4285714285714" style="8" customWidth="1"/>
    <col min="5378" max="5378" width="42.7142857142857" style="8" customWidth="1"/>
    <col min="5379" max="5379" width="4.85714285714286" style="8" customWidth="1"/>
    <col min="5380" max="5630" width="11.4285714285714" style="8"/>
    <col min="5631" max="5631" width="4.85714285714286" style="8" customWidth="1"/>
    <col min="5632" max="5632" width="30.8571428571429" style="8" customWidth="1"/>
    <col min="5633" max="5633" width="84.4285714285714" style="8" customWidth="1"/>
    <col min="5634" max="5634" width="42.7142857142857" style="8" customWidth="1"/>
    <col min="5635" max="5635" width="4.85714285714286" style="8" customWidth="1"/>
    <col min="5636" max="5886" width="11.4285714285714" style="8"/>
    <col min="5887" max="5887" width="4.85714285714286" style="8" customWidth="1"/>
    <col min="5888" max="5888" width="30.8571428571429" style="8" customWidth="1"/>
    <col min="5889" max="5889" width="84.4285714285714" style="8" customWidth="1"/>
    <col min="5890" max="5890" width="42.7142857142857" style="8" customWidth="1"/>
    <col min="5891" max="5891" width="4.85714285714286" style="8" customWidth="1"/>
    <col min="5892" max="6142" width="11.4285714285714" style="8"/>
    <col min="6143" max="6143" width="4.85714285714286" style="8" customWidth="1"/>
    <col min="6144" max="6144" width="30.8571428571429" style="8" customWidth="1"/>
    <col min="6145" max="6145" width="84.4285714285714" style="8" customWidth="1"/>
    <col min="6146" max="6146" width="42.7142857142857" style="8" customWidth="1"/>
    <col min="6147" max="6147" width="4.85714285714286" style="8" customWidth="1"/>
    <col min="6148" max="6398" width="11.4285714285714" style="8"/>
    <col min="6399" max="6399" width="4.85714285714286" style="8" customWidth="1"/>
    <col min="6400" max="6400" width="30.8571428571429" style="8" customWidth="1"/>
    <col min="6401" max="6401" width="84.4285714285714" style="8" customWidth="1"/>
    <col min="6402" max="6402" width="42.7142857142857" style="8" customWidth="1"/>
    <col min="6403" max="6403" width="4.85714285714286" style="8" customWidth="1"/>
    <col min="6404" max="6654" width="11.4285714285714" style="8"/>
    <col min="6655" max="6655" width="4.85714285714286" style="8" customWidth="1"/>
    <col min="6656" max="6656" width="30.8571428571429" style="8" customWidth="1"/>
    <col min="6657" max="6657" width="84.4285714285714" style="8" customWidth="1"/>
    <col min="6658" max="6658" width="42.7142857142857" style="8" customWidth="1"/>
    <col min="6659" max="6659" width="4.85714285714286" style="8" customWidth="1"/>
    <col min="6660" max="6910" width="11.4285714285714" style="8"/>
    <col min="6911" max="6911" width="4.85714285714286" style="8" customWidth="1"/>
    <col min="6912" max="6912" width="30.8571428571429" style="8" customWidth="1"/>
    <col min="6913" max="6913" width="84.4285714285714" style="8" customWidth="1"/>
    <col min="6914" max="6914" width="42.7142857142857" style="8" customWidth="1"/>
    <col min="6915" max="6915" width="4.85714285714286" style="8" customWidth="1"/>
    <col min="6916" max="7166" width="11.4285714285714" style="8"/>
    <col min="7167" max="7167" width="4.85714285714286" style="8" customWidth="1"/>
    <col min="7168" max="7168" width="30.8571428571429" style="8" customWidth="1"/>
    <col min="7169" max="7169" width="84.4285714285714" style="8" customWidth="1"/>
    <col min="7170" max="7170" width="42.7142857142857" style="8" customWidth="1"/>
    <col min="7171" max="7171" width="4.85714285714286" style="8" customWidth="1"/>
    <col min="7172" max="7422" width="11.4285714285714" style="8"/>
    <col min="7423" max="7423" width="4.85714285714286" style="8" customWidth="1"/>
    <col min="7424" max="7424" width="30.8571428571429" style="8" customWidth="1"/>
    <col min="7425" max="7425" width="84.4285714285714" style="8" customWidth="1"/>
    <col min="7426" max="7426" width="42.7142857142857" style="8" customWidth="1"/>
    <col min="7427" max="7427" width="4.85714285714286" style="8" customWidth="1"/>
    <col min="7428" max="7678" width="11.4285714285714" style="8"/>
    <col min="7679" max="7679" width="4.85714285714286" style="8" customWidth="1"/>
    <col min="7680" max="7680" width="30.8571428571429" style="8" customWidth="1"/>
    <col min="7681" max="7681" width="84.4285714285714" style="8" customWidth="1"/>
    <col min="7682" max="7682" width="42.7142857142857" style="8" customWidth="1"/>
    <col min="7683" max="7683" width="4.85714285714286" style="8" customWidth="1"/>
    <col min="7684" max="7934" width="11.4285714285714" style="8"/>
    <col min="7935" max="7935" width="4.85714285714286" style="8" customWidth="1"/>
    <col min="7936" max="7936" width="30.8571428571429" style="8" customWidth="1"/>
    <col min="7937" max="7937" width="84.4285714285714" style="8" customWidth="1"/>
    <col min="7938" max="7938" width="42.7142857142857" style="8" customWidth="1"/>
    <col min="7939" max="7939" width="4.85714285714286" style="8" customWidth="1"/>
    <col min="7940" max="8190" width="11.4285714285714" style="8"/>
    <col min="8191" max="8191" width="4.85714285714286" style="8" customWidth="1"/>
    <col min="8192" max="8192" width="30.8571428571429" style="8" customWidth="1"/>
    <col min="8193" max="8193" width="84.4285714285714" style="8" customWidth="1"/>
    <col min="8194" max="8194" width="42.7142857142857" style="8" customWidth="1"/>
    <col min="8195" max="8195" width="4.85714285714286" style="8" customWidth="1"/>
    <col min="8196" max="8446" width="11.4285714285714" style="8"/>
    <col min="8447" max="8447" width="4.85714285714286" style="8" customWidth="1"/>
    <col min="8448" max="8448" width="30.8571428571429" style="8" customWidth="1"/>
    <col min="8449" max="8449" width="84.4285714285714" style="8" customWidth="1"/>
    <col min="8450" max="8450" width="42.7142857142857" style="8" customWidth="1"/>
    <col min="8451" max="8451" width="4.85714285714286" style="8" customWidth="1"/>
    <col min="8452" max="8702" width="11.4285714285714" style="8"/>
    <col min="8703" max="8703" width="4.85714285714286" style="8" customWidth="1"/>
    <col min="8704" max="8704" width="30.8571428571429" style="8" customWidth="1"/>
    <col min="8705" max="8705" width="84.4285714285714" style="8" customWidth="1"/>
    <col min="8706" max="8706" width="42.7142857142857" style="8" customWidth="1"/>
    <col min="8707" max="8707" width="4.85714285714286" style="8" customWidth="1"/>
    <col min="8708" max="8958" width="11.4285714285714" style="8"/>
    <col min="8959" max="8959" width="4.85714285714286" style="8" customWidth="1"/>
    <col min="8960" max="8960" width="30.8571428571429" style="8" customWidth="1"/>
    <col min="8961" max="8961" width="84.4285714285714" style="8" customWidth="1"/>
    <col min="8962" max="8962" width="42.7142857142857" style="8" customWidth="1"/>
    <col min="8963" max="8963" width="4.85714285714286" style="8" customWidth="1"/>
    <col min="8964" max="9214" width="11.4285714285714" style="8"/>
    <col min="9215" max="9215" width="4.85714285714286" style="8" customWidth="1"/>
    <col min="9216" max="9216" width="30.8571428571429" style="8" customWidth="1"/>
    <col min="9217" max="9217" width="84.4285714285714" style="8" customWidth="1"/>
    <col min="9218" max="9218" width="42.7142857142857" style="8" customWidth="1"/>
    <col min="9219" max="9219" width="4.85714285714286" style="8" customWidth="1"/>
    <col min="9220" max="9470" width="11.4285714285714" style="8"/>
    <col min="9471" max="9471" width="4.85714285714286" style="8" customWidth="1"/>
    <col min="9472" max="9472" width="30.8571428571429" style="8" customWidth="1"/>
    <col min="9473" max="9473" width="84.4285714285714" style="8" customWidth="1"/>
    <col min="9474" max="9474" width="42.7142857142857" style="8" customWidth="1"/>
    <col min="9475" max="9475" width="4.85714285714286" style="8" customWidth="1"/>
    <col min="9476" max="9726" width="11.4285714285714" style="8"/>
    <col min="9727" max="9727" width="4.85714285714286" style="8" customWidth="1"/>
    <col min="9728" max="9728" width="30.8571428571429" style="8" customWidth="1"/>
    <col min="9729" max="9729" width="84.4285714285714" style="8" customWidth="1"/>
    <col min="9730" max="9730" width="42.7142857142857" style="8" customWidth="1"/>
    <col min="9731" max="9731" width="4.85714285714286" style="8" customWidth="1"/>
    <col min="9732" max="9982" width="11.4285714285714" style="8"/>
    <col min="9983" max="9983" width="4.85714285714286" style="8" customWidth="1"/>
    <col min="9984" max="9984" width="30.8571428571429" style="8" customWidth="1"/>
    <col min="9985" max="9985" width="84.4285714285714" style="8" customWidth="1"/>
    <col min="9986" max="9986" width="42.7142857142857" style="8" customWidth="1"/>
    <col min="9987" max="9987" width="4.85714285714286" style="8" customWidth="1"/>
    <col min="9988" max="10238" width="11.4285714285714" style="8"/>
    <col min="10239" max="10239" width="4.85714285714286" style="8" customWidth="1"/>
    <col min="10240" max="10240" width="30.8571428571429" style="8" customWidth="1"/>
    <col min="10241" max="10241" width="84.4285714285714" style="8" customWidth="1"/>
    <col min="10242" max="10242" width="42.7142857142857" style="8" customWidth="1"/>
    <col min="10243" max="10243" width="4.85714285714286" style="8" customWidth="1"/>
    <col min="10244" max="10494" width="11.4285714285714" style="8"/>
    <col min="10495" max="10495" width="4.85714285714286" style="8" customWidth="1"/>
    <col min="10496" max="10496" width="30.8571428571429" style="8" customWidth="1"/>
    <col min="10497" max="10497" width="84.4285714285714" style="8" customWidth="1"/>
    <col min="10498" max="10498" width="42.7142857142857" style="8" customWidth="1"/>
    <col min="10499" max="10499" width="4.85714285714286" style="8" customWidth="1"/>
    <col min="10500" max="10750" width="11.4285714285714" style="8"/>
    <col min="10751" max="10751" width="4.85714285714286" style="8" customWidth="1"/>
    <col min="10752" max="10752" width="30.8571428571429" style="8" customWidth="1"/>
    <col min="10753" max="10753" width="84.4285714285714" style="8" customWidth="1"/>
    <col min="10754" max="10754" width="42.7142857142857" style="8" customWidth="1"/>
    <col min="10755" max="10755" width="4.85714285714286" style="8" customWidth="1"/>
    <col min="10756" max="11006" width="11.4285714285714" style="8"/>
    <col min="11007" max="11007" width="4.85714285714286" style="8" customWidth="1"/>
    <col min="11008" max="11008" width="30.8571428571429" style="8" customWidth="1"/>
    <col min="11009" max="11009" width="84.4285714285714" style="8" customWidth="1"/>
    <col min="11010" max="11010" width="42.7142857142857" style="8" customWidth="1"/>
    <col min="11011" max="11011" width="4.85714285714286" style="8" customWidth="1"/>
    <col min="11012" max="11262" width="11.4285714285714" style="8"/>
    <col min="11263" max="11263" width="4.85714285714286" style="8" customWidth="1"/>
    <col min="11264" max="11264" width="30.8571428571429" style="8" customWidth="1"/>
    <col min="11265" max="11265" width="84.4285714285714" style="8" customWidth="1"/>
    <col min="11266" max="11266" width="42.7142857142857" style="8" customWidth="1"/>
    <col min="11267" max="11267" width="4.85714285714286" style="8" customWidth="1"/>
    <col min="11268" max="11518" width="11.4285714285714" style="8"/>
    <col min="11519" max="11519" width="4.85714285714286" style="8" customWidth="1"/>
    <col min="11520" max="11520" width="30.8571428571429" style="8" customWidth="1"/>
    <col min="11521" max="11521" width="84.4285714285714" style="8" customWidth="1"/>
    <col min="11522" max="11522" width="42.7142857142857" style="8" customWidth="1"/>
    <col min="11523" max="11523" width="4.85714285714286" style="8" customWidth="1"/>
    <col min="11524" max="11774" width="11.4285714285714" style="8"/>
    <col min="11775" max="11775" width="4.85714285714286" style="8" customWidth="1"/>
    <col min="11776" max="11776" width="30.8571428571429" style="8" customWidth="1"/>
    <col min="11777" max="11777" width="84.4285714285714" style="8" customWidth="1"/>
    <col min="11778" max="11778" width="42.7142857142857" style="8" customWidth="1"/>
    <col min="11779" max="11779" width="4.85714285714286" style="8" customWidth="1"/>
    <col min="11780" max="12030" width="11.4285714285714" style="8"/>
    <col min="12031" max="12031" width="4.85714285714286" style="8" customWidth="1"/>
    <col min="12032" max="12032" width="30.8571428571429" style="8" customWidth="1"/>
    <col min="12033" max="12033" width="84.4285714285714" style="8" customWidth="1"/>
    <col min="12034" max="12034" width="42.7142857142857" style="8" customWidth="1"/>
    <col min="12035" max="12035" width="4.85714285714286" style="8" customWidth="1"/>
    <col min="12036" max="12286" width="11.4285714285714" style="8"/>
    <col min="12287" max="12287" width="4.85714285714286" style="8" customWidth="1"/>
    <col min="12288" max="12288" width="30.8571428571429" style="8" customWidth="1"/>
    <col min="12289" max="12289" width="84.4285714285714" style="8" customWidth="1"/>
    <col min="12290" max="12290" width="42.7142857142857" style="8" customWidth="1"/>
    <col min="12291" max="12291" width="4.85714285714286" style="8" customWidth="1"/>
    <col min="12292" max="12542" width="11.4285714285714" style="8"/>
    <col min="12543" max="12543" width="4.85714285714286" style="8" customWidth="1"/>
    <col min="12544" max="12544" width="30.8571428571429" style="8" customWidth="1"/>
    <col min="12545" max="12545" width="84.4285714285714" style="8" customWidth="1"/>
    <col min="12546" max="12546" width="42.7142857142857" style="8" customWidth="1"/>
    <col min="12547" max="12547" width="4.85714285714286" style="8" customWidth="1"/>
    <col min="12548" max="12798" width="11.4285714285714" style="8"/>
    <col min="12799" max="12799" width="4.85714285714286" style="8" customWidth="1"/>
    <col min="12800" max="12800" width="30.8571428571429" style="8" customWidth="1"/>
    <col min="12801" max="12801" width="84.4285714285714" style="8" customWidth="1"/>
    <col min="12802" max="12802" width="42.7142857142857" style="8" customWidth="1"/>
    <col min="12803" max="12803" width="4.85714285714286" style="8" customWidth="1"/>
    <col min="12804" max="13054" width="11.4285714285714" style="8"/>
    <col min="13055" max="13055" width="4.85714285714286" style="8" customWidth="1"/>
    <col min="13056" max="13056" width="30.8571428571429" style="8" customWidth="1"/>
    <col min="13057" max="13057" width="84.4285714285714" style="8" customWidth="1"/>
    <col min="13058" max="13058" width="42.7142857142857" style="8" customWidth="1"/>
    <col min="13059" max="13059" width="4.85714285714286" style="8" customWidth="1"/>
    <col min="13060" max="13310" width="11.4285714285714" style="8"/>
    <col min="13311" max="13311" width="4.85714285714286" style="8" customWidth="1"/>
    <col min="13312" max="13312" width="30.8571428571429" style="8" customWidth="1"/>
    <col min="13313" max="13313" width="84.4285714285714" style="8" customWidth="1"/>
    <col min="13314" max="13314" width="42.7142857142857" style="8" customWidth="1"/>
    <col min="13315" max="13315" width="4.85714285714286" style="8" customWidth="1"/>
    <col min="13316" max="13566" width="11.4285714285714" style="8"/>
    <col min="13567" max="13567" width="4.85714285714286" style="8" customWidth="1"/>
    <col min="13568" max="13568" width="30.8571428571429" style="8" customWidth="1"/>
    <col min="13569" max="13569" width="84.4285714285714" style="8" customWidth="1"/>
    <col min="13570" max="13570" width="42.7142857142857" style="8" customWidth="1"/>
    <col min="13571" max="13571" width="4.85714285714286" style="8" customWidth="1"/>
    <col min="13572" max="13822" width="11.4285714285714" style="8"/>
    <col min="13823" max="13823" width="4.85714285714286" style="8" customWidth="1"/>
    <col min="13824" max="13824" width="30.8571428571429" style="8" customWidth="1"/>
    <col min="13825" max="13825" width="84.4285714285714" style="8" customWidth="1"/>
    <col min="13826" max="13826" width="42.7142857142857" style="8" customWidth="1"/>
    <col min="13827" max="13827" width="4.85714285714286" style="8" customWidth="1"/>
    <col min="13828" max="14078" width="11.4285714285714" style="8"/>
    <col min="14079" max="14079" width="4.85714285714286" style="8" customWidth="1"/>
    <col min="14080" max="14080" width="30.8571428571429" style="8" customWidth="1"/>
    <col min="14081" max="14081" width="84.4285714285714" style="8" customWidth="1"/>
    <col min="14082" max="14082" width="42.7142857142857" style="8" customWidth="1"/>
    <col min="14083" max="14083" width="4.85714285714286" style="8" customWidth="1"/>
    <col min="14084" max="14334" width="11.4285714285714" style="8"/>
    <col min="14335" max="14335" width="4.85714285714286" style="8" customWidth="1"/>
    <col min="14336" max="14336" width="30.8571428571429" style="8" customWidth="1"/>
    <col min="14337" max="14337" width="84.4285714285714" style="8" customWidth="1"/>
    <col min="14338" max="14338" width="42.7142857142857" style="8" customWidth="1"/>
    <col min="14339" max="14339" width="4.85714285714286" style="8" customWidth="1"/>
    <col min="14340" max="14590" width="11.4285714285714" style="8"/>
    <col min="14591" max="14591" width="4.85714285714286" style="8" customWidth="1"/>
    <col min="14592" max="14592" width="30.8571428571429" style="8" customWidth="1"/>
    <col min="14593" max="14593" width="84.4285714285714" style="8" customWidth="1"/>
    <col min="14594" max="14594" width="42.7142857142857" style="8" customWidth="1"/>
    <col min="14595" max="14595" width="4.85714285714286" style="8" customWidth="1"/>
    <col min="14596" max="14846" width="11.4285714285714" style="8"/>
    <col min="14847" max="14847" width="4.85714285714286" style="8" customWidth="1"/>
    <col min="14848" max="14848" width="30.8571428571429" style="8" customWidth="1"/>
    <col min="14849" max="14849" width="84.4285714285714" style="8" customWidth="1"/>
    <col min="14850" max="14850" width="42.7142857142857" style="8" customWidth="1"/>
    <col min="14851" max="14851" width="4.85714285714286" style="8" customWidth="1"/>
    <col min="14852" max="15102" width="11.4285714285714" style="8"/>
    <col min="15103" max="15103" width="4.85714285714286" style="8" customWidth="1"/>
    <col min="15104" max="15104" width="30.8571428571429" style="8" customWidth="1"/>
    <col min="15105" max="15105" width="84.4285714285714" style="8" customWidth="1"/>
    <col min="15106" max="15106" width="42.7142857142857" style="8" customWidth="1"/>
    <col min="15107" max="15107" width="4.85714285714286" style="8" customWidth="1"/>
    <col min="15108" max="15358" width="11.4285714285714" style="8"/>
    <col min="15359" max="15359" width="4.85714285714286" style="8" customWidth="1"/>
    <col min="15360" max="15360" width="30.8571428571429" style="8" customWidth="1"/>
    <col min="15361" max="15361" width="84.4285714285714" style="8" customWidth="1"/>
    <col min="15362" max="15362" width="42.7142857142857" style="8" customWidth="1"/>
    <col min="15363" max="15363" width="4.85714285714286" style="8" customWidth="1"/>
    <col min="15364" max="15614" width="11.4285714285714" style="8"/>
    <col min="15615" max="15615" width="4.85714285714286" style="8" customWidth="1"/>
    <col min="15616" max="15616" width="30.8571428571429" style="8" customWidth="1"/>
    <col min="15617" max="15617" width="84.4285714285714" style="8" customWidth="1"/>
    <col min="15618" max="15618" width="42.7142857142857" style="8" customWidth="1"/>
    <col min="15619" max="15619" width="4.85714285714286" style="8" customWidth="1"/>
    <col min="15620" max="15870" width="11.4285714285714" style="8"/>
    <col min="15871" max="15871" width="4.85714285714286" style="8" customWidth="1"/>
    <col min="15872" max="15872" width="30.8571428571429" style="8" customWidth="1"/>
    <col min="15873" max="15873" width="84.4285714285714" style="8" customWidth="1"/>
    <col min="15874" max="15874" width="42.7142857142857" style="8" customWidth="1"/>
    <col min="15875" max="15875" width="4.85714285714286" style="8" customWidth="1"/>
    <col min="15876" max="16126" width="11.4285714285714" style="8"/>
    <col min="16127" max="16127" width="4.85714285714286" style="8" customWidth="1"/>
    <col min="16128" max="16128" width="30.8571428571429" style="8" customWidth="1"/>
    <col min="16129" max="16129" width="84.4285714285714" style="8" customWidth="1"/>
    <col min="16130" max="16130" width="42.7142857142857" style="8" customWidth="1"/>
    <col min="16131" max="16131" width="4.85714285714286" style="8" customWidth="1"/>
    <col min="16132" max="16384" width="11.4285714285714" style="8"/>
  </cols>
  <sheetData>
    <row r="1" ht="15.75" spans="1:3">
      <c r="A1" s="26" t="str">
        <f>IV.1BMue!A1</f>
        <v>CUENTA PÚBLICA 2022</v>
      </c>
      <c r="B1" s="26"/>
      <c r="C1" s="26"/>
    </row>
    <row r="2" s="24" customFormat="1" ht="15.75" spans="1:3">
      <c r="A2" s="27" t="s">
        <v>0</v>
      </c>
      <c r="B2" s="27"/>
      <c r="C2" s="27"/>
    </row>
    <row r="3" s="24" customFormat="1" ht="15.75" spans="1:3">
      <c r="A3" s="28" t="s">
        <v>516</v>
      </c>
      <c r="B3" s="28"/>
      <c r="C3" s="28"/>
    </row>
    <row r="4" s="24" customFormat="1" ht="15.75" spans="1:3">
      <c r="A4" s="29"/>
      <c r="B4" s="29" t="str">
        <f>'2.ESF'!B5:L5</f>
        <v>Al 31 de Diciembre de 2022</v>
      </c>
      <c r="C4" s="29"/>
    </row>
    <row r="5" s="24" customFormat="1" ht="15.75" spans="1:3">
      <c r="A5" s="29"/>
      <c r="B5" s="29" t="str">
        <f>IV.1BMue!B5</f>
        <v>(Cifras en Pesos)</v>
      </c>
      <c r="C5" s="29"/>
    </row>
    <row r="6" s="24" customFormat="1" ht="15.75" spans="1:6">
      <c r="A6" s="3" t="s">
        <v>493</v>
      </c>
      <c r="B6" s="30" t="str">
        <f>IV.1BMue!B6</f>
        <v>INSTITUTO TECNOLÓGICO SUPERIOR DE PEROTE</v>
      </c>
      <c r="C6" s="30"/>
      <c r="D6" s="31"/>
      <c r="E6" s="31"/>
      <c r="F6" s="31"/>
    </row>
    <row r="7" s="24" customFormat="1" ht="15.75" spans="1:3">
      <c r="A7" s="32"/>
      <c r="B7" s="33"/>
      <c r="C7" s="33"/>
    </row>
    <row r="8" s="9" customFormat="1" spans="1:3">
      <c r="A8" s="34"/>
      <c r="B8" s="35"/>
      <c r="C8" s="35"/>
    </row>
    <row r="9" s="9" customFormat="1" ht="15.75" spans="1:3">
      <c r="A9" s="36" t="s">
        <v>503</v>
      </c>
      <c r="B9" s="37" t="s">
        <v>517</v>
      </c>
      <c r="C9" s="36" t="s">
        <v>505</v>
      </c>
    </row>
    <row r="10" s="25" customFormat="1" ht="15" spans="1:3">
      <c r="A10" s="38" t="s">
        <v>518</v>
      </c>
      <c r="B10" s="39" t="s">
        <v>519</v>
      </c>
      <c r="C10" s="40">
        <v>490000</v>
      </c>
    </row>
    <row r="11" s="25" customFormat="1" ht="15" spans="1:3">
      <c r="A11" s="38" t="s">
        <v>520</v>
      </c>
      <c r="B11" s="39" t="s">
        <v>521</v>
      </c>
      <c r="C11" s="40">
        <v>22839742</v>
      </c>
    </row>
    <row r="12" s="25" customFormat="1" ht="15" spans="1:3">
      <c r="A12" s="41"/>
      <c r="B12" s="42"/>
      <c r="C12" s="40">
        <v>0</v>
      </c>
    </row>
    <row r="13" s="25" customFormat="1" ht="15" spans="1:3">
      <c r="A13" s="41"/>
      <c r="B13" s="42"/>
      <c r="C13" s="40">
        <v>0</v>
      </c>
    </row>
    <row r="14" s="25" customFormat="1" ht="15" spans="1:3">
      <c r="A14" s="41"/>
      <c r="B14" s="42"/>
      <c r="C14" s="40">
        <v>0</v>
      </c>
    </row>
    <row r="15" s="25" customFormat="1" ht="15" spans="1:3">
      <c r="A15" s="41"/>
      <c r="B15" s="42"/>
      <c r="C15" s="40">
        <v>0</v>
      </c>
    </row>
    <row r="16" s="25" customFormat="1" ht="15" spans="1:3">
      <c r="A16" s="41"/>
      <c r="B16" s="42"/>
      <c r="C16" s="40">
        <v>0</v>
      </c>
    </row>
    <row r="17" s="25" customFormat="1" ht="15" spans="1:3">
      <c r="A17" s="41"/>
      <c r="B17" s="42"/>
      <c r="C17" s="40">
        <v>0</v>
      </c>
    </row>
    <row r="18" s="25" customFormat="1" ht="15" spans="1:3">
      <c r="A18" s="41"/>
      <c r="B18" s="42"/>
      <c r="C18" s="40">
        <v>0</v>
      </c>
    </row>
    <row r="19" s="25" customFormat="1" ht="15" spans="1:3">
      <c r="A19" s="41"/>
      <c r="B19" s="42"/>
      <c r="C19" s="40">
        <v>0</v>
      </c>
    </row>
    <row r="20" s="25" customFormat="1" ht="15" spans="1:3">
      <c r="A20" s="41"/>
      <c r="B20" s="42"/>
      <c r="C20" s="40">
        <v>0</v>
      </c>
    </row>
    <row r="21" s="25" customFormat="1" ht="15" spans="1:3">
      <c r="A21" s="43"/>
      <c r="B21" s="42"/>
      <c r="C21" s="40">
        <v>0</v>
      </c>
    </row>
    <row r="22" s="25" customFormat="1" ht="15" spans="1:3">
      <c r="A22" s="43"/>
      <c r="B22" s="42"/>
      <c r="C22" s="40">
        <v>0</v>
      </c>
    </row>
    <row r="23" s="25" customFormat="1" ht="15" spans="1:3">
      <c r="A23" s="43"/>
      <c r="B23" s="42"/>
      <c r="C23" s="40">
        <v>0</v>
      </c>
    </row>
    <row r="24" s="25" customFormat="1" ht="15" spans="1:3">
      <c r="A24" s="43"/>
      <c r="B24" s="42"/>
      <c r="C24" s="40">
        <v>0</v>
      </c>
    </row>
    <row r="25" s="25" customFormat="1" ht="15" spans="1:3">
      <c r="A25" s="43"/>
      <c r="B25" s="42"/>
      <c r="C25" s="40">
        <v>0</v>
      </c>
    </row>
    <row r="26" s="25" customFormat="1" ht="15" spans="1:3">
      <c r="A26" s="43"/>
      <c r="B26" s="42"/>
      <c r="C26" s="40">
        <v>0</v>
      </c>
    </row>
    <row r="27" s="25" customFormat="1" ht="15" spans="1:3">
      <c r="A27" s="43"/>
      <c r="B27" s="42"/>
      <c r="C27" s="40">
        <v>0</v>
      </c>
    </row>
    <row r="28" s="25" customFormat="1" ht="15" spans="1:3">
      <c r="A28" s="43"/>
      <c r="B28" s="42"/>
      <c r="C28" s="40">
        <v>0</v>
      </c>
    </row>
    <row r="29" s="25" customFormat="1" ht="15" spans="1:3">
      <c r="A29" s="43"/>
      <c r="B29" s="42"/>
      <c r="C29" s="40">
        <v>0</v>
      </c>
    </row>
    <row r="30" s="25" customFormat="1" ht="15" spans="1:3">
      <c r="A30" s="43"/>
      <c r="B30" s="42"/>
      <c r="C30" s="40">
        <v>0</v>
      </c>
    </row>
    <row r="31" s="25" customFormat="1" ht="15" spans="1:3">
      <c r="A31" s="43"/>
      <c r="B31" s="42"/>
      <c r="C31" s="40">
        <v>0</v>
      </c>
    </row>
    <row r="32" s="25" customFormat="1" ht="15" spans="1:3">
      <c r="A32" s="43"/>
      <c r="B32" s="42"/>
      <c r="C32" s="40">
        <v>0</v>
      </c>
    </row>
    <row r="33" s="25" customFormat="1" ht="15" spans="1:5">
      <c r="A33" s="44" t="s">
        <v>179</v>
      </c>
      <c r="B33" s="45"/>
      <c r="C33" s="46">
        <f>SUM(C10:C32)</f>
        <v>23329742</v>
      </c>
      <c r="E33" s="25" t="str">
        <f>IF(C33='2.ESF'!E24," ","NO COINCIDE VS SITUACIÓN FINANCIERA")</f>
        <v> </v>
      </c>
    </row>
    <row r="34" spans="1:3">
      <c r="A34" s="47"/>
      <c r="B34" s="48"/>
      <c r="C34" s="49"/>
    </row>
    <row r="35" spans="4:4">
      <c r="D35" s="50"/>
    </row>
  </sheetData>
  <mergeCells count="5">
    <mergeCell ref="A1:C1"/>
    <mergeCell ref="A2:C2"/>
    <mergeCell ref="A3:C3"/>
    <mergeCell ref="B6:C6"/>
    <mergeCell ref="B34:C34"/>
  </mergeCells>
  <pageMargins left="0.9" right="0.708661417322835" top="0.748031496062992" bottom="0.748031496062992" header="0.31496062992126" footer="0.31496062992126"/>
  <pageSetup paperSize="1" scale="75" fitToHeight="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H16" sqref="H16"/>
    </sheetView>
  </sheetViews>
  <sheetFormatPr defaultColWidth="11" defaultRowHeight="12" outlineLevelCol="4"/>
  <cols>
    <col min="1" max="1" width="3.14285714285714" style="7" customWidth="1"/>
    <col min="2" max="2" width="46.5714285714286" style="7" customWidth="1"/>
    <col min="3" max="3" width="29.2857142857143" style="7" customWidth="1"/>
    <col min="4" max="4" width="28.7142857142857" style="7" customWidth="1"/>
    <col min="5" max="5" width="5.14285714285714" style="8" customWidth="1"/>
    <col min="6" max="16384" width="11.4285714285714" style="7"/>
  </cols>
  <sheetData>
    <row r="1" s="6" customFormat="1" ht="15.75" spans="1:5">
      <c r="A1" s="9"/>
      <c r="B1" s="10" t="str">
        <f>IV.2BInmu!A1</f>
        <v>CUENTA PÚBLICA 2022</v>
      </c>
      <c r="C1" s="10"/>
      <c r="D1" s="10"/>
      <c r="E1" s="9"/>
    </row>
    <row r="2" s="6" customFormat="1" ht="15.75" spans="1:5">
      <c r="A2" s="9"/>
      <c r="B2" s="11" t="s">
        <v>0</v>
      </c>
      <c r="C2" s="12"/>
      <c r="D2" s="13"/>
      <c r="E2" s="9"/>
    </row>
    <row r="3" s="6" customFormat="1" ht="15.75" spans="1:5">
      <c r="A3" s="9"/>
      <c r="B3" s="14" t="str">
        <f>IV.2BInmu!B6</f>
        <v>INSTITUTO TECNOLÓGICO SUPERIOR DE PEROTE</v>
      </c>
      <c r="C3" s="15"/>
      <c r="D3" s="16"/>
      <c r="E3" s="9"/>
    </row>
    <row r="4" s="6" customFormat="1" ht="15.75" spans="1:5">
      <c r="A4" s="9"/>
      <c r="B4" s="14" t="s">
        <v>522</v>
      </c>
      <c r="C4" s="15"/>
      <c r="D4" s="16"/>
      <c r="E4" s="9"/>
    </row>
    <row r="5" s="6" customFormat="1" ht="15.75" spans="1:5">
      <c r="A5" s="9"/>
      <c r="B5" s="14" t="str">
        <f>IV.2BInmu!B4</f>
        <v>Al 31 de Diciembre de 2022</v>
      </c>
      <c r="C5" s="15"/>
      <c r="D5" s="16"/>
      <c r="E5" s="9"/>
    </row>
    <row r="6" s="6" customFormat="1" ht="15.75" customHeight="1" spans="1:5">
      <c r="A6" s="9"/>
      <c r="B6" s="17" t="str">
        <f>IV.2BInmu!B5</f>
        <v>(Cifras en Pesos)</v>
      </c>
      <c r="C6" s="18"/>
      <c r="D6" s="19"/>
      <c r="E6" s="9"/>
    </row>
    <row r="7" s="6" customFormat="1" ht="15.75" spans="1:5">
      <c r="A7" s="9"/>
      <c r="B7" s="20" t="s">
        <v>523</v>
      </c>
      <c r="C7" s="20" t="s">
        <v>524</v>
      </c>
      <c r="D7" s="20"/>
      <c r="E7" s="9"/>
    </row>
    <row r="8" s="6" customFormat="1" ht="15.75" spans="1:5">
      <c r="A8" s="9"/>
      <c r="B8" s="20"/>
      <c r="C8" s="20" t="s">
        <v>525</v>
      </c>
      <c r="D8" s="20" t="s">
        <v>526</v>
      </c>
      <c r="E8" s="9"/>
    </row>
    <row r="9" ht="30" spans="1:4">
      <c r="A9" s="8"/>
      <c r="B9" s="21" t="s">
        <v>527</v>
      </c>
      <c r="C9" s="21"/>
      <c r="D9" s="21"/>
    </row>
    <row r="10" ht="15" spans="1:4">
      <c r="A10" s="8"/>
      <c r="B10" s="22"/>
      <c r="C10" s="22"/>
      <c r="D10" s="22"/>
    </row>
    <row r="11" ht="15" spans="1:4">
      <c r="A11" s="8"/>
      <c r="B11" s="22"/>
      <c r="C11" s="22"/>
      <c r="D11" s="22"/>
    </row>
    <row r="12" ht="15" spans="1:4">
      <c r="A12" s="8"/>
      <c r="B12" s="22"/>
      <c r="C12" s="22"/>
      <c r="D12" s="22"/>
    </row>
    <row r="13" ht="15" spans="1:4">
      <c r="A13" s="8"/>
      <c r="B13" s="22"/>
      <c r="C13" s="22"/>
      <c r="D13" s="22"/>
    </row>
    <row r="14" ht="15" spans="1:4">
      <c r="A14" s="8"/>
      <c r="B14" s="22"/>
      <c r="C14" s="22"/>
      <c r="D14" s="22"/>
    </row>
    <row r="15" ht="15" spans="1:4">
      <c r="A15" s="8"/>
      <c r="B15" s="22"/>
      <c r="C15" s="22"/>
      <c r="D15" s="22"/>
    </row>
    <row r="16" ht="15" spans="1:4">
      <c r="A16" s="8"/>
      <c r="B16" s="22"/>
      <c r="C16" s="22"/>
      <c r="D16" s="22"/>
    </row>
    <row r="17" ht="15" spans="1:4">
      <c r="A17" s="8"/>
      <c r="B17" s="22"/>
      <c r="C17" s="22"/>
      <c r="D17" s="22"/>
    </row>
    <row r="18" ht="15" spans="1:4">
      <c r="A18" s="8"/>
      <c r="B18" s="23"/>
      <c r="C18" s="23"/>
      <c r="D18" s="23"/>
    </row>
    <row r="19" ht="15" spans="1:4">
      <c r="A19" s="8"/>
      <c r="B19" s="23"/>
      <c r="C19" s="23"/>
      <c r="D19" s="23"/>
    </row>
    <row r="20" ht="15" spans="1:4">
      <c r="A20" s="8"/>
      <c r="B20" s="23"/>
      <c r="C20" s="23"/>
      <c r="D20" s="23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</sheetData>
  <mergeCells count="8">
    <mergeCell ref="B1:D1"/>
    <mergeCell ref="B2:D2"/>
    <mergeCell ref="B3:D3"/>
    <mergeCell ref="B4:D4"/>
    <mergeCell ref="B5:D5"/>
    <mergeCell ref="B6:D6"/>
    <mergeCell ref="C7:D7"/>
    <mergeCell ref="B7:B8"/>
  </mergeCells>
  <pageMargins left="1.1" right="0.708661417322835" top="0.748031496062992" bottom="0.748031496062992" header="0.31496062992126" footer="0.31496062992126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2"/>
  <sheetViews>
    <sheetView showGridLines="0" zoomScale="68" zoomScaleNormal="68" topLeftCell="A55" workbookViewId="0">
      <selection activeCell="D110" sqref="D110"/>
    </sheetView>
  </sheetViews>
  <sheetFormatPr defaultColWidth="0" defaultRowHeight="15" zeroHeight="1"/>
  <cols>
    <col min="1" max="1" width="4.57142857142857" customWidth="1"/>
    <col min="2" max="2" width="2.71428571428571" customWidth="1"/>
    <col min="3" max="3" width="14.7142857142857" customWidth="1"/>
    <col min="4" max="4" width="56.4285714285714" customWidth="1"/>
    <col min="5" max="6" width="20.7142857142857" customWidth="1"/>
    <col min="7" max="7" width="2.71428571428571" customWidth="1"/>
    <col min="8" max="8" width="9.71428571428571" customWidth="1"/>
    <col min="9" max="9" width="63.5714285714286" customWidth="1"/>
    <col min="10" max="11" width="17.7142857142857" customWidth="1"/>
    <col min="12" max="12" width="2.71428571428571" customWidth="1"/>
    <col min="13" max="13" width="4.57142857142857" customWidth="1"/>
    <col min="14" max="16384" width="11.4285714285714" hidden="1"/>
  </cols>
  <sheetData>
    <row r="1" ht="15.75" spans="2:7">
      <c r="B1" s="622" t="str">
        <f>CARÁTULA!A9</f>
        <v>CUENTA PÚBLICA 2022</v>
      </c>
      <c r="C1" s="622"/>
      <c r="D1" s="622"/>
      <c r="E1" s="622"/>
      <c r="F1" s="622"/>
      <c r="G1" s="622"/>
    </row>
    <row r="2" s="766" customFormat="1" ht="15.95" customHeight="1" spans="2:12">
      <c r="B2" s="348" t="s">
        <v>0</v>
      </c>
      <c r="C2" s="349"/>
      <c r="D2" s="349"/>
      <c r="E2" s="349"/>
      <c r="F2" s="349"/>
      <c r="G2" s="350"/>
      <c r="H2" s="745"/>
      <c r="I2" s="745"/>
      <c r="J2" s="745"/>
      <c r="K2" s="745"/>
      <c r="L2" s="745"/>
    </row>
    <row r="3" s="766" customFormat="1" ht="15.95" customHeight="1" spans="2:12">
      <c r="B3" s="351" t="str">
        <f>'APARTADO I INF. CONTABLE'!B6:D6</f>
        <v>INSTITUTO TECNOLÓGICO SUPERIOR DE PEROTE</v>
      </c>
      <c r="C3" s="352"/>
      <c r="D3" s="352"/>
      <c r="E3" s="352"/>
      <c r="F3" s="352"/>
      <c r="G3" s="353"/>
      <c r="H3" s="745"/>
      <c r="I3" s="745"/>
      <c r="J3" s="745"/>
      <c r="K3" s="745"/>
      <c r="L3" s="745"/>
    </row>
    <row r="4" s="766" customFormat="1" ht="15.95" customHeight="1" spans="2:12">
      <c r="B4" s="351" t="s">
        <v>7</v>
      </c>
      <c r="C4" s="352"/>
      <c r="D4" s="352"/>
      <c r="E4" s="352"/>
      <c r="F4" s="352"/>
      <c r="G4" s="353"/>
      <c r="H4" s="745"/>
      <c r="I4" s="745"/>
      <c r="J4" s="745"/>
      <c r="K4" s="395"/>
      <c r="L4" s="395"/>
    </row>
    <row r="5" s="766" customFormat="1" ht="15.95" customHeight="1" spans="2:12">
      <c r="B5" s="351" t="s">
        <v>8</v>
      </c>
      <c r="C5" s="352"/>
      <c r="D5" s="352"/>
      <c r="E5" s="352"/>
      <c r="F5" s="352"/>
      <c r="G5" s="353"/>
      <c r="H5" s="745"/>
      <c r="I5" s="745"/>
      <c r="J5" s="745"/>
      <c r="K5" s="395"/>
      <c r="L5" s="395"/>
    </row>
    <row r="6" s="766" customFormat="1" ht="15.95" customHeight="1" spans="2:12">
      <c r="B6" s="357" t="s">
        <v>9</v>
      </c>
      <c r="C6" s="358"/>
      <c r="D6" s="358"/>
      <c r="E6" s="358"/>
      <c r="F6" s="358"/>
      <c r="G6" s="359"/>
      <c r="H6" s="745"/>
      <c r="I6" s="745"/>
      <c r="J6" s="745"/>
      <c r="K6" s="395"/>
      <c r="L6" s="395"/>
    </row>
    <row r="7" s="344" customFormat="1" ht="5.1" customHeight="1" spans="2:12">
      <c r="B7" s="837"/>
      <c r="C7" s="837"/>
      <c r="D7" s="837"/>
      <c r="E7" s="837"/>
      <c r="F7" s="837"/>
      <c r="G7" s="838"/>
      <c r="H7" s="341"/>
      <c r="I7" s="341"/>
      <c r="J7" s="341"/>
      <c r="K7" s="341"/>
      <c r="L7" s="341"/>
    </row>
    <row r="8" s="459" customFormat="1" ht="20.1" customHeight="1" spans="2:12">
      <c r="B8" s="746"/>
      <c r="C8" s="747"/>
      <c r="D8" s="747"/>
      <c r="E8" s="748">
        <v>2022</v>
      </c>
      <c r="F8" s="748">
        <f>E8-1</f>
        <v>2021</v>
      </c>
      <c r="G8" s="749"/>
      <c r="H8" s="737"/>
      <c r="I8" s="737"/>
      <c r="J8" s="865"/>
      <c r="K8" s="865"/>
      <c r="L8" s="737"/>
    </row>
    <row r="9" s="343" customFormat="1" spans="2:12">
      <c r="B9" s="839"/>
      <c r="C9" s="605" t="s">
        <v>10</v>
      </c>
      <c r="D9" s="605"/>
      <c r="E9" s="840"/>
      <c r="F9" s="840"/>
      <c r="G9" s="841"/>
      <c r="L9" s="396"/>
    </row>
    <row r="10" s="343" customFormat="1" spans="2:12">
      <c r="B10" s="842"/>
      <c r="C10" s="843" t="s">
        <v>11</v>
      </c>
      <c r="D10" s="843"/>
      <c r="E10" s="844">
        <f>SUM(E11:E17)</f>
        <v>5094143</v>
      </c>
      <c r="F10" s="844">
        <f>SUM(F11:F17)</f>
        <v>4856859</v>
      </c>
      <c r="G10" s="841"/>
      <c r="H10"/>
      <c r="L10" s="396"/>
    </row>
    <row r="11" s="343" customFormat="1" spans="2:12">
      <c r="B11" s="845"/>
      <c r="C11" s="846" t="s">
        <v>12</v>
      </c>
      <c r="D11" s="846"/>
      <c r="E11" s="847">
        <v>0</v>
      </c>
      <c r="F11" s="847">
        <v>0</v>
      </c>
      <c r="G11" s="841"/>
      <c r="L11" s="396"/>
    </row>
    <row r="12" s="343" customFormat="1" spans="2:12">
      <c r="B12" s="845"/>
      <c r="C12" s="846" t="s">
        <v>13</v>
      </c>
      <c r="D12" s="846"/>
      <c r="E12" s="847">
        <v>0</v>
      </c>
      <c r="F12" s="847">
        <v>0</v>
      </c>
      <c r="G12" s="841"/>
      <c r="L12" s="396"/>
    </row>
    <row r="13" s="343" customFormat="1" spans="2:12">
      <c r="B13" s="845"/>
      <c r="C13" s="846" t="s">
        <v>14</v>
      </c>
      <c r="D13" s="846"/>
      <c r="E13" s="847">
        <v>0</v>
      </c>
      <c r="F13" s="847">
        <v>0</v>
      </c>
      <c r="G13" s="841"/>
      <c r="L13" s="396"/>
    </row>
    <row r="14" s="343" customFormat="1" spans="2:12">
      <c r="B14" s="845"/>
      <c r="C14" s="846" t="s">
        <v>15</v>
      </c>
      <c r="D14" s="846"/>
      <c r="E14" s="847">
        <v>0</v>
      </c>
      <c r="F14" s="847">
        <v>0</v>
      </c>
      <c r="G14" s="841"/>
      <c r="L14" s="396"/>
    </row>
    <row r="15" s="343" customFormat="1" spans="2:12">
      <c r="B15" s="845"/>
      <c r="C15" s="846" t="s">
        <v>16</v>
      </c>
      <c r="D15" s="846"/>
      <c r="E15" s="847">
        <v>0</v>
      </c>
      <c r="F15" s="847">
        <v>0</v>
      </c>
      <c r="G15" s="841"/>
      <c r="L15" s="396"/>
    </row>
    <row r="16" s="343" customFormat="1" spans="2:12">
      <c r="B16" s="845"/>
      <c r="C16" s="846" t="s">
        <v>17</v>
      </c>
      <c r="D16" s="846"/>
      <c r="E16" s="847">
        <v>0</v>
      </c>
      <c r="F16" s="847">
        <v>0</v>
      </c>
      <c r="G16" s="841"/>
      <c r="L16" s="396"/>
    </row>
    <row r="17" s="343" customFormat="1" spans="2:12">
      <c r="B17" s="845"/>
      <c r="C17" s="846" t="s">
        <v>18</v>
      </c>
      <c r="D17" s="846"/>
      <c r="E17" s="847">
        <v>5094143</v>
      </c>
      <c r="F17" s="847">
        <v>4856859</v>
      </c>
      <c r="G17" s="841"/>
      <c r="L17" s="396"/>
    </row>
    <row r="18" s="343" customFormat="1" ht="9.95" customHeight="1" spans="2:12">
      <c r="B18" s="842"/>
      <c r="C18" s="605"/>
      <c r="D18" s="595"/>
      <c r="E18" s="848"/>
      <c r="F18" s="849"/>
      <c r="G18" s="841"/>
      <c r="L18" s="396"/>
    </row>
    <row r="19" s="343" customFormat="1" ht="49.5" customHeight="1" spans="2:12">
      <c r="B19" s="842"/>
      <c r="C19" s="843" t="s">
        <v>19</v>
      </c>
      <c r="D19" s="843"/>
      <c r="E19" s="850">
        <f>SUM(E20:E21)</f>
        <v>51343662</v>
      </c>
      <c r="F19" s="850">
        <f>SUM(F20:F21)</f>
        <v>49413290</v>
      </c>
      <c r="G19" s="841"/>
      <c r="L19" s="396"/>
    </row>
    <row r="20" s="343" customFormat="1" ht="30.75" customHeight="1" spans="2:12">
      <c r="B20" s="845"/>
      <c r="C20" s="846" t="s">
        <v>20</v>
      </c>
      <c r="D20" s="846"/>
      <c r="E20" s="851">
        <v>0</v>
      </c>
      <c r="F20" s="852">
        <v>0</v>
      </c>
      <c r="G20" s="841"/>
      <c r="L20" s="396"/>
    </row>
    <row r="21" s="343" customFormat="1" spans="2:12">
      <c r="B21" s="845"/>
      <c r="C21" s="846" t="s">
        <v>21</v>
      </c>
      <c r="D21" s="846"/>
      <c r="E21" s="847">
        <v>51343662</v>
      </c>
      <c r="F21" s="847">
        <v>49413290</v>
      </c>
      <c r="G21" s="841"/>
      <c r="L21" s="396"/>
    </row>
    <row r="22" s="343" customFormat="1" ht="9.95" customHeight="1" spans="2:12">
      <c r="B22" s="842"/>
      <c r="C22" s="605"/>
      <c r="D22" s="595"/>
      <c r="E22" s="848"/>
      <c r="F22" s="849"/>
      <c r="G22" s="841"/>
      <c r="L22" s="396"/>
    </row>
    <row r="23" s="343" customFormat="1" spans="2:12">
      <c r="B23" s="845"/>
      <c r="C23" s="843" t="s">
        <v>22</v>
      </c>
      <c r="D23" s="843"/>
      <c r="E23" s="853">
        <f>SUM(E24:E28)</f>
        <v>1352717</v>
      </c>
      <c r="F23" s="850">
        <f>SUM(F24:F28)</f>
        <v>4157859</v>
      </c>
      <c r="G23" s="841"/>
      <c r="L23" s="396"/>
    </row>
    <row r="24" s="343" customFormat="1" spans="2:12">
      <c r="B24" s="845"/>
      <c r="C24" s="846" t="s">
        <v>23</v>
      </c>
      <c r="D24" s="846"/>
      <c r="E24" s="847">
        <v>15</v>
      </c>
      <c r="F24" s="847">
        <v>25</v>
      </c>
      <c r="G24" s="841"/>
      <c r="L24" s="396"/>
    </row>
    <row r="25" s="343" customFormat="1" spans="2:12">
      <c r="B25" s="845"/>
      <c r="C25" s="846" t="s">
        <v>24</v>
      </c>
      <c r="D25" s="846"/>
      <c r="E25" s="847">
        <v>0</v>
      </c>
      <c r="F25" s="847">
        <v>0</v>
      </c>
      <c r="G25" s="841"/>
      <c r="L25" s="396"/>
    </row>
    <row r="26" s="343" customFormat="1" spans="2:12">
      <c r="B26" s="845"/>
      <c r="C26" s="846" t="s">
        <v>25</v>
      </c>
      <c r="D26" s="846"/>
      <c r="E26" s="847">
        <v>0</v>
      </c>
      <c r="F26" s="847">
        <v>0</v>
      </c>
      <c r="G26" s="841"/>
      <c r="L26" s="396"/>
    </row>
    <row r="27" s="343" customFormat="1" spans="2:12">
      <c r="B27" s="845"/>
      <c r="C27" s="846" t="s">
        <v>26</v>
      </c>
      <c r="D27" s="846"/>
      <c r="E27" s="847">
        <v>0</v>
      </c>
      <c r="F27" s="847">
        <v>0</v>
      </c>
      <c r="G27" s="841"/>
      <c r="L27" s="396"/>
    </row>
    <row r="28" s="343" customFormat="1" spans="2:12">
      <c r="B28" s="845"/>
      <c r="C28" s="846" t="s">
        <v>27</v>
      </c>
      <c r="D28" s="846"/>
      <c r="E28" s="847">
        <v>1352702</v>
      </c>
      <c r="F28" s="847">
        <f>4157859-25</f>
        <v>4157834</v>
      </c>
      <c r="G28" s="841"/>
      <c r="L28" s="396"/>
    </row>
    <row r="29" s="343" customFormat="1" ht="9.95" customHeight="1" spans="2:12">
      <c r="B29" s="842"/>
      <c r="C29" s="605"/>
      <c r="D29" s="854"/>
      <c r="E29" s="840"/>
      <c r="F29" s="855"/>
      <c r="G29" s="841"/>
      <c r="L29" s="396"/>
    </row>
    <row r="30" s="343" customFormat="1" spans="2:12">
      <c r="B30" s="856"/>
      <c r="C30" s="857" t="s">
        <v>28</v>
      </c>
      <c r="D30" s="857"/>
      <c r="E30" s="858">
        <f>E10+E19+E23</f>
        <v>57790522</v>
      </c>
      <c r="F30" s="858">
        <f>F10+F19+F23</f>
        <v>58428008</v>
      </c>
      <c r="G30" s="859"/>
      <c r="L30" s="396"/>
    </row>
    <row r="31" s="343" customFormat="1" ht="9.95" customHeight="1" spans="2:12">
      <c r="B31" s="842"/>
      <c r="C31" s="857"/>
      <c r="D31" s="857"/>
      <c r="E31" s="840"/>
      <c r="F31" s="855"/>
      <c r="G31" s="841"/>
      <c r="L31" s="396"/>
    </row>
    <row r="32" s="343" customFormat="1" spans="2:12">
      <c r="B32" s="860"/>
      <c r="C32" s="605" t="s">
        <v>29</v>
      </c>
      <c r="D32" s="605"/>
      <c r="E32" s="840"/>
      <c r="F32" s="855"/>
      <c r="G32" s="841"/>
      <c r="L32" s="396"/>
    </row>
    <row r="33" s="343" customFormat="1" spans="2:12">
      <c r="B33" s="860"/>
      <c r="C33" s="605" t="s">
        <v>30</v>
      </c>
      <c r="D33" s="605"/>
      <c r="E33" s="853">
        <f>SUM(E34:E36)</f>
        <v>53039897</v>
      </c>
      <c r="F33" s="850">
        <f>SUM(F34:F36)</f>
        <v>57818286</v>
      </c>
      <c r="G33" s="841"/>
      <c r="L33" s="396"/>
    </row>
    <row r="34" s="343" customFormat="1" spans="2:12">
      <c r="B34" s="860"/>
      <c r="C34" s="846" t="s">
        <v>31</v>
      </c>
      <c r="D34" s="846"/>
      <c r="E34" s="847">
        <v>43760505</v>
      </c>
      <c r="F34" s="847">
        <v>45461811</v>
      </c>
      <c r="G34" s="841"/>
      <c r="L34" s="396"/>
    </row>
    <row r="35" s="343" customFormat="1" spans="2:12">
      <c r="B35" s="860"/>
      <c r="C35" s="846" t="s">
        <v>32</v>
      </c>
      <c r="D35" s="846"/>
      <c r="E35" s="847">
        <v>2700324</v>
      </c>
      <c r="F35" s="847">
        <v>4587169</v>
      </c>
      <c r="G35" s="841"/>
      <c r="L35" s="396"/>
    </row>
    <row r="36" s="343" customFormat="1" spans="2:12">
      <c r="B36" s="860"/>
      <c r="C36" s="846" t="s">
        <v>33</v>
      </c>
      <c r="D36" s="846"/>
      <c r="E36" s="847">
        <v>6579068</v>
      </c>
      <c r="F36" s="847">
        <v>7769306</v>
      </c>
      <c r="G36" s="841"/>
      <c r="L36" s="396"/>
    </row>
    <row r="37" s="343" customFormat="1" ht="9.95" customHeight="1" spans="2:12">
      <c r="B37" s="860"/>
      <c r="C37" s="605"/>
      <c r="D37" s="595"/>
      <c r="E37" s="848"/>
      <c r="F37" s="849"/>
      <c r="G37" s="841"/>
      <c r="L37" s="396"/>
    </row>
    <row r="38" s="343" customFormat="1" spans="2:12">
      <c r="B38" s="860"/>
      <c r="C38" s="605" t="s">
        <v>34</v>
      </c>
      <c r="D38" s="605"/>
      <c r="E38" s="853">
        <f>SUM(E39:E47)</f>
        <v>130155</v>
      </c>
      <c r="F38" s="850">
        <f>SUM(F39:F47)</f>
        <v>443567</v>
      </c>
      <c r="G38" s="841"/>
      <c r="L38" s="396"/>
    </row>
    <row r="39" s="343" customFormat="1" spans="2:12">
      <c r="B39" s="860"/>
      <c r="C39" s="846" t="s">
        <v>35</v>
      </c>
      <c r="D39" s="846"/>
      <c r="E39" s="847">
        <v>0</v>
      </c>
      <c r="F39" s="847">
        <v>0</v>
      </c>
      <c r="G39" s="841"/>
      <c r="L39" s="396"/>
    </row>
    <row r="40" s="343" customFormat="1" spans="2:12">
      <c r="B40" s="860"/>
      <c r="C40" s="846" t="s">
        <v>36</v>
      </c>
      <c r="D40" s="846"/>
      <c r="E40" s="847">
        <v>0</v>
      </c>
      <c r="F40" s="847">
        <v>0</v>
      </c>
      <c r="G40" s="841"/>
      <c r="L40" s="396"/>
    </row>
    <row r="41" s="343" customFormat="1" spans="2:12">
      <c r="B41" s="860"/>
      <c r="C41" s="846" t="s">
        <v>37</v>
      </c>
      <c r="D41" s="846"/>
      <c r="E41" s="847">
        <v>0</v>
      </c>
      <c r="F41" s="847">
        <v>0</v>
      </c>
      <c r="G41" s="841"/>
      <c r="L41" s="396"/>
    </row>
    <row r="42" s="343" customFormat="1" spans="2:12">
      <c r="B42" s="860"/>
      <c r="C42" s="846" t="s">
        <v>38</v>
      </c>
      <c r="D42" s="846"/>
      <c r="E42" s="847">
        <v>130155</v>
      </c>
      <c r="F42" s="847">
        <v>443567</v>
      </c>
      <c r="G42" s="841"/>
      <c r="L42" s="396"/>
    </row>
    <row r="43" s="343" customFormat="1" spans="2:12">
      <c r="B43" s="860"/>
      <c r="C43" s="846" t="s">
        <v>39</v>
      </c>
      <c r="D43" s="846"/>
      <c r="E43" s="847">
        <v>0</v>
      </c>
      <c r="F43" s="847">
        <v>0</v>
      </c>
      <c r="G43" s="841"/>
      <c r="L43" s="396"/>
    </row>
    <row r="44" s="343" customFormat="1" spans="2:12">
      <c r="B44" s="860"/>
      <c r="C44" s="846" t="s">
        <v>40</v>
      </c>
      <c r="D44" s="846"/>
      <c r="E44" s="847">
        <v>0</v>
      </c>
      <c r="F44" s="847">
        <v>0</v>
      </c>
      <c r="G44" s="841"/>
      <c r="L44" s="396"/>
    </row>
    <row r="45" s="343" customFormat="1" spans="2:12">
      <c r="B45" s="860"/>
      <c r="C45" s="846" t="s">
        <v>41</v>
      </c>
      <c r="D45" s="846"/>
      <c r="E45" s="847">
        <v>0</v>
      </c>
      <c r="F45" s="847">
        <v>0</v>
      </c>
      <c r="G45" s="841"/>
      <c r="L45" s="396"/>
    </row>
    <row r="46" s="343" customFormat="1" spans="2:12">
      <c r="B46" s="860"/>
      <c r="C46" s="846" t="s">
        <v>42</v>
      </c>
      <c r="D46" s="846"/>
      <c r="E46" s="847">
        <v>0</v>
      </c>
      <c r="F46" s="847">
        <v>0</v>
      </c>
      <c r="G46" s="841"/>
      <c r="L46" s="396"/>
    </row>
    <row r="47" s="343" customFormat="1" spans="2:12">
      <c r="B47" s="860"/>
      <c r="C47" s="846" t="s">
        <v>43</v>
      </c>
      <c r="D47" s="846"/>
      <c r="E47" s="847">
        <v>0</v>
      </c>
      <c r="F47" s="847">
        <v>0</v>
      </c>
      <c r="G47" s="841"/>
      <c r="L47" s="396"/>
    </row>
    <row r="48" s="343" customFormat="1" ht="9.95" customHeight="1" spans="2:12">
      <c r="B48" s="860"/>
      <c r="C48" s="605"/>
      <c r="D48" s="595"/>
      <c r="E48" s="848"/>
      <c r="F48" s="849"/>
      <c r="G48" s="841"/>
      <c r="L48" s="866"/>
    </row>
    <row r="49" s="343" customFormat="1" spans="2:12">
      <c r="B49" s="860"/>
      <c r="C49" s="843" t="s">
        <v>44</v>
      </c>
      <c r="D49" s="843"/>
      <c r="E49"/>
      <c r="F49" s="850">
        <f>SUM(F50:F52)</f>
        <v>0</v>
      </c>
      <c r="G49" s="841"/>
      <c r="L49" s="866"/>
    </row>
    <row r="50" s="343" customFormat="1" spans="2:12">
      <c r="B50" s="860"/>
      <c r="C50" s="846" t="s">
        <v>45</v>
      </c>
      <c r="D50" s="846"/>
      <c r="E50" s="847">
        <v>0</v>
      </c>
      <c r="F50" s="847">
        <v>0</v>
      </c>
      <c r="G50" s="841"/>
      <c r="L50" s="866"/>
    </row>
    <row r="51" spans="2:7">
      <c r="B51" s="861"/>
      <c r="C51" s="846" t="s">
        <v>46</v>
      </c>
      <c r="D51" s="846"/>
      <c r="E51" s="847">
        <v>0</v>
      </c>
      <c r="F51" s="847">
        <v>0</v>
      </c>
      <c r="G51" s="862"/>
    </row>
    <row r="52" spans="2:7">
      <c r="B52" s="861"/>
      <c r="C52" s="846" t="s">
        <v>47</v>
      </c>
      <c r="D52" s="846"/>
      <c r="E52" s="847">
        <v>0</v>
      </c>
      <c r="F52" s="847">
        <v>0</v>
      </c>
      <c r="G52" s="862"/>
    </row>
    <row r="53" ht="9.95" customHeight="1" spans="2:7">
      <c r="B53" s="861"/>
      <c r="C53" s="605"/>
      <c r="D53" s="595"/>
      <c r="E53" s="848"/>
      <c r="F53" s="849"/>
      <c r="G53" s="862"/>
    </row>
    <row r="54" spans="2:7">
      <c r="B54" s="861"/>
      <c r="C54" s="605" t="s">
        <v>48</v>
      </c>
      <c r="D54" s="605"/>
      <c r="E54" s="863">
        <f>SUM(E55:E59)</f>
        <v>0</v>
      </c>
      <c r="F54" s="863">
        <f>SUM(F55:F59)</f>
        <v>0</v>
      </c>
      <c r="G54" s="862"/>
    </row>
    <row r="55" spans="2:7">
      <c r="B55" s="861"/>
      <c r="C55" s="846" t="s">
        <v>49</v>
      </c>
      <c r="D55" s="846"/>
      <c r="E55" s="847">
        <v>0</v>
      </c>
      <c r="F55" s="847">
        <v>0</v>
      </c>
      <c r="G55" s="862"/>
    </row>
    <row r="56" spans="2:7">
      <c r="B56" s="861"/>
      <c r="C56" s="846" t="s">
        <v>50</v>
      </c>
      <c r="D56" s="846"/>
      <c r="E56" s="847">
        <v>0</v>
      </c>
      <c r="F56" s="847">
        <v>0</v>
      </c>
      <c r="G56" s="862"/>
    </row>
    <row r="57" spans="2:7">
      <c r="B57" s="861"/>
      <c r="C57" s="846" t="s">
        <v>51</v>
      </c>
      <c r="D57" s="846"/>
      <c r="E57" s="847">
        <v>0</v>
      </c>
      <c r="F57" s="847">
        <v>0</v>
      </c>
      <c r="G57" s="862"/>
    </row>
    <row r="58" spans="2:7">
      <c r="B58" s="861"/>
      <c r="C58" s="846" t="s">
        <v>52</v>
      </c>
      <c r="D58" s="846"/>
      <c r="E58" s="847">
        <v>0</v>
      </c>
      <c r="F58" s="847">
        <v>0</v>
      </c>
      <c r="G58" s="862"/>
    </row>
    <row r="59" spans="2:7">
      <c r="B59" s="861"/>
      <c r="C59" s="846" t="s">
        <v>53</v>
      </c>
      <c r="D59" s="846"/>
      <c r="E59" s="847">
        <v>0</v>
      </c>
      <c r="F59" s="847">
        <v>0</v>
      </c>
      <c r="G59" s="862"/>
    </row>
    <row r="60" ht="9.95" customHeight="1" spans="2:7">
      <c r="B60" s="861"/>
      <c r="C60" s="605"/>
      <c r="D60" s="595"/>
      <c r="E60" s="848"/>
      <c r="F60" s="849"/>
      <c r="G60" s="862"/>
    </row>
    <row r="61" spans="2:7">
      <c r="B61" s="861"/>
      <c r="C61" s="843" t="s">
        <v>54</v>
      </c>
      <c r="D61" s="843"/>
      <c r="E61" s="863">
        <f>SUM(E62:E67)</f>
        <v>0</v>
      </c>
      <c r="F61" s="863">
        <f>SUM(F62:F67)</f>
        <v>0</v>
      </c>
      <c r="G61" s="862"/>
    </row>
    <row r="62" spans="2:7">
      <c r="B62" s="861"/>
      <c r="C62" s="846" t="s">
        <v>55</v>
      </c>
      <c r="D62" s="846"/>
      <c r="E62" s="847">
        <v>0</v>
      </c>
      <c r="F62" s="847">
        <v>0</v>
      </c>
      <c r="G62" s="862"/>
    </row>
    <row r="63" s="343" customFormat="1" spans="2:12">
      <c r="B63" s="860"/>
      <c r="C63" s="846" t="s">
        <v>56</v>
      </c>
      <c r="D63" s="846"/>
      <c r="E63" s="847">
        <v>0</v>
      </c>
      <c r="F63" s="847">
        <v>0</v>
      </c>
      <c r="G63" s="841"/>
      <c r="H63" s="864"/>
      <c r="I63" s="864"/>
      <c r="J63" s="867"/>
      <c r="K63" s="867"/>
      <c r="L63" s="866"/>
    </row>
    <row r="64" s="343" customFormat="1" spans="2:12">
      <c r="B64" s="860"/>
      <c r="C64" s="846" t="s">
        <v>57</v>
      </c>
      <c r="D64" s="846"/>
      <c r="E64" s="847">
        <v>0</v>
      </c>
      <c r="F64" s="847">
        <v>0</v>
      </c>
      <c r="G64" s="841"/>
      <c r="H64" s="864"/>
      <c r="I64" s="864"/>
      <c r="J64" s="867"/>
      <c r="K64" s="867"/>
      <c r="L64" s="866"/>
    </row>
    <row r="65" s="344" customFormat="1" spans="2:12">
      <c r="B65" s="445"/>
      <c r="C65" s="846" t="s">
        <v>58</v>
      </c>
      <c r="D65" s="846"/>
      <c r="E65" s="847">
        <v>0</v>
      </c>
      <c r="F65" s="847">
        <v>0</v>
      </c>
      <c r="G65" s="448"/>
      <c r="H65" s="341"/>
      <c r="I65" s="341"/>
      <c r="J65" s="341"/>
      <c r="K65" s="341"/>
      <c r="L65" s="341"/>
    </row>
    <row r="66" spans="2:7">
      <c r="B66" s="861"/>
      <c r="C66" s="846" t="s">
        <v>59</v>
      </c>
      <c r="D66" s="846"/>
      <c r="E66" s="847">
        <v>0</v>
      </c>
      <c r="F66" s="847">
        <v>0</v>
      </c>
      <c r="G66" s="862"/>
    </row>
    <row r="67" spans="2:7">
      <c r="B67" s="861"/>
      <c r="C67" s="846" t="s">
        <v>60</v>
      </c>
      <c r="D67" s="846"/>
      <c r="E67" s="847">
        <v>0</v>
      </c>
      <c r="F67" s="847">
        <v>0</v>
      </c>
      <c r="G67" s="862"/>
    </row>
    <row r="68" ht="9.95" customHeight="1" spans="2:7">
      <c r="B68" s="861"/>
      <c r="C68" s="605"/>
      <c r="D68" s="595"/>
      <c r="E68" s="848"/>
      <c r="F68" s="849"/>
      <c r="G68" s="862"/>
    </row>
    <row r="69" spans="2:7">
      <c r="B69" s="861"/>
      <c r="C69" s="843" t="s">
        <v>61</v>
      </c>
      <c r="D69" s="843"/>
      <c r="E69" s="863">
        <f>E70</f>
        <v>0</v>
      </c>
      <c r="F69" s="863">
        <f>F70</f>
        <v>0</v>
      </c>
      <c r="G69" s="862"/>
    </row>
    <row r="70" spans="2:7">
      <c r="B70" s="861"/>
      <c r="C70" s="846" t="s">
        <v>62</v>
      </c>
      <c r="D70" s="846"/>
      <c r="E70" s="847">
        <v>0</v>
      </c>
      <c r="F70" s="847">
        <v>0</v>
      </c>
      <c r="G70" s="862"/>
    </row>
    <row r="71" ht="9.95" customHeight="1" spans="2:7">
      <c r="B71" s="861"/>
      <c r="C71" s="605"/>
      <c r="D71" s="595"/>
      <c r="E71" s="848"/>
      <c r="F71" s="849"/>
      <c r="G71" s="862"/>
    </row>
    <row r="72" spans="2:7">
      <c r="B72" s="861"/>
      <c r="C72" s="857" t="s">
        <v>63</v>
      </c>
      <c r="D72" s="857"/>
      <c r="E72" s="867">
        <f>E33+E38+E49+E54+E61+E69</f>
        <v>53170052</v>
      </c>
      <c r="F72" s="867">
        <f>F33+F38+F49+F54+F61+F69</f>
        <v>58261853</v>
      </c>
      <c r="G72" s="862"/>
    </row>
    <row r="73" ht="9.95" customHeight="1" spans="2:7">
      <c r="B73" s="861"/>
      <c r="C73" s="605"/>
      <c r="D73" s="605"/>
      <c r="E73" s="848"/>
      <c r="F73" s="848"/>
      <c r="G73" s="862"/>
    </row>
    <row r="74" s="262" customFormat="1" spans="2:7">
      <c r="B74" s="868"/>
      <c r="C74" s="605" t="s">
        <v>64</v>
      </c>
      <c r="D74" s="605"/>
      <c r="E74" s="863">
        <f>E30-E72</f>
        <v>4620470</v>
      </c>
      <c r="F74" s="863">
        <f>F30-F72</f>
        <v>166155</v>
      </c>
      <c r="G74" s="869"/>
    </row>
    <row r="75" ht="9.95" customHeight="1" spans="2:7">
      <c r="B75" s="870"/>
      <c r="C75" s="871"/>
      <c r="D75" s="871"/>
      <c r="E75" s="871"/>
      <c r="F75" s="871"/>
      <c r="G75" s="872"/>
    </row>
    <row r="76" ht="12" customHeight="1" spans="2:11">
      <c r="B76" s="591" t="s">
        <v>65</v>
      </c>
      <c r="C76" s="591"/>
      <c r="D76" s="591"/>
      <c r="E76" s="591"/>
      <c r="F76" s="591"/>
      <c r="G76" s="591"/>
      <c r="H76" s="591"/>
      <c r="I76" s="591"/>
      <c r="J76" s="591"/>
      <c r="K76" s="591"/>
    </row>
    <row r="77"/>
    <row r="78"/>
    <row r="79" ht="9.95" customHeight="1"/>
    <row r="80"/>
    <row r="81"/>
    <row r="82"/>
    <row r="83"/>
    <row r="84"/>
    <row r="85"/>
    <row r="86"/>
    <row r="87"/>
    <row r="88"/>
    <row r="89"/>
    <row r="90" spans="1:1">
      <c r="A90" s="771" t="s">
        <v>66</v>
      </c>
    </row>
    <row r="91"/>
    <row r="92"/>
    <row r="93" spans="1:9">
      <c r="A93" s="807" t="s">
        <v>67</v>
      </c>
      <c r="B93" s="807"/>
      <c r="C93" s="807"/>
      <c r="D93" s="873" t="s">
        <v>68</v>
      </c>
      <c r="E93" s="805"/>
      <c r="F93" s="874" t="s">
        <v>67</v>
      </c>
      <c r="G93" s="874"/>
      <c r="H93" s="875"/>
      <c r="I93" s="873" t="s">
        <v>68</v>
      </c>
    </row>
    <row r="94" spans="1:9">
      <c r="A94" s="876"/>
      <c r="B94" s="876"/>
      <c r="C94" s="877"/>
      <c r="D94" s="878"/>
      <c r="E94" s="8"/>
      <c r="F94" s="8"/>
      <c r="G94" s="8"/>
      <c r="H94" s="877"/>
      <c r="I94" s="8"/>
    </row>
    <row r="95" customHeight="1" spans="1:9">
      <c r="A95" s="811" t="s">
        <v>10</v>
      </c>
      <c r="B95" s="811"/>
      <c r="C95" s="811"/>
      <c r="D95" s="815"/>
      <c r="E95" s="8"/>
      <c r="F95" s="813" t="s">
        <v>29</v>
      </c>
      <c r="G95" s="813"/>
      <c r="H95" s="877"/>
      <c r="I95" s="815"/>
    </row>
    <row r="96" customHeight="1" spans="1:9">
      <c r="A96" s="811" t="s">
        <v>11</v>
      </c>
      <c r="B96" s="811"/>
      <c r="C96" s="811"/>
      <c r="D96" s="879">
        <f>SUM(D97:D104)</f>
        <v>4856859</v>
      </c>
      <c r="E96" s="8"/>
      <c r="F96" s="813" t="s">
        <v>30</v>
      </c>
      <c r="G96" s="813"/>
      <c r="H96" s="877"/>
      <c r="I96" s="879">
        <f>SUM(I97:I99)</f>
        <v>57818286</v>
      </c>
    </row>
    <row r="97" customHeight="1" spans="1:9">
      <c r="A97" s="819" t="s">
        <v>12</v>
      </c>
      <c r="B97" s="819"/>
      <c r="C97" s="819"/>
      <c r="D97" s="823">
        <v>0</v>
      </c>
      <c r="E97" s="8"/>
      <c r="F97" s="819" t="s">
        <v>31</v>
      </c>
      <c r="G97" s="819"/>
      <c r="H97" s="877"/>
      <c r="I97" s="823">
        <v>45461811</v>
      </c>
    </row>
    <row r="98" customHeight="1" spans="1:9">
      <c r="A98" s="819" t="s">
        <v>13</v>
      </c>
      <c r="B98" s="819"/>
      <c r="C98" s="819"/>
      <c r="D98" s="823">
        <v>0</v>
      </c>
      <c r="E98" s="8"/>
      <c r="F98" s="819" t="s">
        <v>32</v>
      </c>
      <c r="G98" s="819"/>
      <c r="H98" s="877"/>
      <c r="I98" s="823">
        <v>4587169</v>
      </c>
    </row>
    <row r="99" customHeight="1" spans="1:9">
      <c r="A99" s="819" t="s">
        <v>14</v>
      </c>
      <c r="B99" s="819"/>
      <c r="C99" s="819"/>
      <c r="D99" s="823">
        <v>0</v>
      </c>
      <c r="E99" s="8"/>
      <c r="F99" s="819" t="s">
        <v>33</v>
      </c>
      <c r="G99" s="819"/>
      <c r="H99" s="877"/>
      <c r="I99" s="823">
        <v>7769306</v>
      </c>
    </row>
    <row r="100" customHeight="1" spans="1:9">
      <c r="A100" s="819" t="s">
        <v>15</v>
      </c>
      <c r="B100" s="819"/>
      <c r="C100" s="819"/>
      <c r="D100" s="823">
        <v>0</v>
      </c>
      <c r="E100" s="8"/>
      <c r="F100" s="813"/>
      <c r="G100" s="830"/>
      <c r="H100" s="877"/>
      <c r="I100" s="881"/>
    </row>
    <row r="101" customHeight="1" spans="1:9">
      <c r="A101" s="819" t="s">
        <v>69</v>
      </c>
      <c r="B101" s="819"/>
      <c r="C101" s="819"/>
      <c r="D101" s="823">
        <v>0</v>
      </c>
      <c r="E101" s="8"/>
      <c r="F101" s="813" t="s">
        <v>34</v>
      </c>
      <c r="G101" s="813"/>
      <c r="H101" s="877"/>
      <c r="I101" s="879">
        <f>I105</f>
        <v>443567</v>
      </c>
    </row>
    <row r="102" customHeight="1" spans="1:9">
      <c r="A102" s="819" t="s">
        <v>70</v>
      </c>
      <c r="B102" s="819"/>
      <c r="C102" s="819"/>
      <c r="D102" s="823">
        <v>0</v>
      </c>
      <c r="E102" s="8"/>
      <c r="F102" s="819" t="s">
        <v>35</v>
      </c>
      <c r="G102" s="819"/>
      <c r="H102" s="877"/>
      <c r="I102" s="823">
        <v>0</v>
      </c>
    </row>
    <row r="103" customHeight="1" spans="1:9">
      <c r="A103" s="819" t="s">
        <v>71</v>
      </c>
      <c r="B103" s="819"/>
      <c r="C103" s="819"/>
      <c r="D103" s="823">
        <v>4856859</v>
      </c>
      <c r="E103" s="8"/>
      <c r="F103" s="819" t="s">
        <v>36</v>
      </c>
      <c r="G103" s="819"/>
      <c r="H103" s="877"/>
      <c r="I103" s="823">
        <v>0</v>
      </c>
    </row>
    <row r="104" customHeight="1" spans="1:9">
      <c r="A104" s="819" t="s">
        <v>72</v>
      </c>
      <c r="B104" s="819"/>
      <c r="C104" s="819"/>
      <c r="D104" s="823">
        <v>0</v>
      </c>
      <c r="E104" s="8"/>
      <c r="F104" s="819" t="s">
        <v>37</v>
      </c>
      <c r="G104" s="819"/>
      <c r="H104" s="877"/>
      <c r="I104" s="823">
        <v>0</v>
      </c>
    </row>
    <row r="105" customHeight="1" spans="1:9">
      <c r="A105" s="811"/>
      <c r="B105" s="836"/>
      <c r="C105" s="880"/>
      <c r="D105" s="881"/>
      <c r="E105" s="8"/>
      <c r="F105" s="819" t="s">
        <v>38</v>
      </c>
      <c r="G105" s="819"/>
      <c r="H105" s="877"/>
      <c r="I105" s="823">
        <v>443567</v>
      </c>
    </row>
    <row r="106" customHeight="1" spans="1:9">
      <c r="A106" s="811" t="s">
        <v>73</v>
      </c>
      <c r="B106" s="811"/>
      <c r="C106" s="811"/>
      <c r="D106" s="879">
        <f>SUM(D107:D108)</f>
        <v>49413290</v>
      </c>
      <c r="E106" s="8"/>
      <c r="F106" s="819" t="s">
        <v>39</v>
      </c>
      <c r="G106" s="819"/>
      <c r="H106" s="877"/>
      <c r="I106" s="823">
        <v>0</v>
      </c>
    </row>
    <row r="107" customHeight="1" spans="1:9">
      <c r="A107" s="819" t="s">
        <v>44</v>
      </c>
      <c r="B107" s="819"/>
      <c r="C107" s="819"/>
      <c r="D107" s="815">
        <v>0</v>
      </c>
      <c r="E107" s="8"/>
      <c r="F107" s="819" t="s">
        <v>40</v>
      </c>
      <c r="G107" s="819"/>
      <c r="H107" s="877"/>
      <c r="I107" s="823">
        <v>0</v>
      </c>
    </row>
    <row r="108" customHeight="1" spans="1:9">
      <c r="A108" s="819" t="s">
        <v>74</v>
      </c>
      <c r="B108" s="819"/>
      <c r="C108" s="819"/>
      <c r="D108" s="823">
        <v>49413290</v>
      </c>
      <c r="E108" s="8"/>
      <c r="F108" s="819" t="s">
        <v>41</v>
      </c>
      <c r="G108" s="819"/>
      <c r="H108" s="877"/>
      <c r="I108" s="823">
        <v>0</v>
      </c>
    </row>
    <row r="109" customHeight="1" spans="1:9">
      <c r="A109" s="811"/>
      <c r="B109" s="836"/>
      <c r="C109" s="880"/>
      <c r="D109" s="881"/>
      <c r="E109" s="8"/>
      <c r="F109" s="819" t="s">
        <v>42</v>
      </c>
      <c r="G109" s="819"/>
      <c r="H109" s="877"/>
      <c r="I109" s="823">
        <v>0</v>
      </c>
    </row>
    <row r="110" customHeight="1" spans="1:9">
      <c r="A110" s="811" t="s">
        <v>22</v>
      </c>
      <c r="B110" s="811"/>
      <c r="C110" s="811"/>
      <c r="D110" s="879">
        <f>SUM(D111:D115)</f>
        <v>4157859</v>
      </c>
      <c r="E110" s="8"/>
      <c r="F110" s="819" t="s">
        <v>43</v>
      </c>
      <c r="G110" s="819"/>
      <c r="H110" s="877"/>
      <c r="I110" s="823">
        <v>0</v>
      </c>
    </row>
    <row r="111" customHeight="1" spans="1:9">
      <c r="A111" s="819" t="s">
        <v>23</v>
      </c>
      <c r="B111" s="819"/>
      <c r="C111" s="819"/>
      <c r="D111" s="823">
        <v>25</v>
      </c>
      <c r="E111" s="8"/>
      <c r="F111" s="813"/>
      <c r="G111" s="830"/>
      <c r="H111" s="877"/>
      <c r="I111" s="881"/>
    </row>
    <row r="112" customHeight="1" spans="1:9">
      <c r="A112" s="819" t="s">
        <v>24</v>
      </c>
      <c r="B112" s="819"/>
      <c r="C112" s="819"/>
      <c r="D112" s="823">
        <v>0</v>
      </c>
      <c r="E112" s="8"/>
      <c r="F112" s="811" t="s">
        <v>44</v>
      </c>
      <c r="G112" s="811"/>
      <c r="H112" s="877"/>
      <c r="I112" s="879">
        <f>SUM(I113:I115)</f>
        <v>0</v>
      </c>
    </row>
    <row r="113" customHeight="1" spans="1:9">
      <c r="A113" s="819" t="s">
        <v>25</v>
      </c>
      <c r="B113" s="819"/>
      <c r="C113" s="819"/>
      <c r="D113" s="823">
        <v>0</v>
      </c>
      <c r="E113" s="8"/>
      <c r="F113" s="819" t="s">
        <v>45</v>
      </c>
      <c r="G113" s="819"/>
      <c r="H113" s="877"/>
      <c r="I113" s="823">
        <v>0</v>
      </c>
    </row>
    <row r="114" customHeight="1" spans="1:9">
      <c r="A114" s="819" t="s">
        <v>26</v>
      </c>
      <c r="B114" s="819"/>
      <c r="C114" s="819"/>
      <c r="D114" s="823">
        <v>0</v>
      </c>
      <c r="E114" s="8"/>
      <c r="F114" s="819" t="s">
        <v>46</v>
      </c>
      <c r="G114" s="819"/>
      <c r="H114" s="877"/>
      <c r="I114" s="823">
        <v>0</v>
      </c>
    </row>
    <row r="115" customHeight="1" spans="1:9">
      <c r="A115" s="819" t="s">
        <v>27</v>
      </c>
      <c r="B115" s="819"/>
      <c r="C115" s="819"/>
      <c r="D115" s="823">
        <v>4157834</v>
      </c>
      <c r="E115" s="8"/>
      <c r="F115" s="819" t="s">
        <v>47</v>
      </c>
      <c r="G115" s="819"/>
      <c r="H115" s="877"/>
      <c r="I115" s="823">
        <v>0</v>
      </c>
    </row>
    <row r="116" customHeight="1" spans="1:9">
      <c r="A116" s="811"/>
      <c r="B116" s="882"/>
      <c r="C116" s="880"/>
      <c r="D116" s="815"/>
      <c r="E116" s="8"/>
      <c r="F116" s="813"/>
      <c r="G116" s="830"/>
      <c r="H116" s="877"/>
      <c r="I116" s="881"/>
    </row>
    <row r="117" customHeight="1" spans="1:9">
      <c r="A117" s="816" t="s">
        <v>28</v>
      </c>
      <c r="B117" s="816"/>
      <c r="C117" s="816"/>
      <c r="D117" s="879">
        <f>D96+D106+D110</f>
        <v>58428008</v>
      </c>
      <c r="E117" s="8"/>
      <c r="F117" s="813" t="s">
        <v>48</v>
      </c>
      <c r="G117" s="813"/>
      <c r="H117" s="877"/>
      <c r="I117" s="884">
        <f>SUM(I118:I122)</f>
        <v>0</v>
      </c>
    </row>
    <row r="118" customHeight="1" spans="1:9">
      <c r="A118" s="883"/>
      <c r="B118" s="883"/>
      <c r="C118" s="883"/>
      <c r="D118" s="8"/>
      <c r="E118" s="815"/>
      <c r="F118" s="819" t="s">
        <v>49</v>
      </c>
      <c r="G118" s="819"/>
      <c r="H118" s="877"/>
      <c r="I118" s="823">
        <v>0</v>
      </c>
    </row>
    <row r="119" customHeight="1" spans="1:9">
      <c r="A119" s="883"/>
      <c r="B119" s="883"/>
      <c r="C119" s="883"/>
      <c r="D119" s="8"/>
      <c r="E119" s="829"/>
      <c r="F119" s="819" t="s">
        <v>50</v>
      </c>
      <c r="G119" s="819"/>
      <c r="H119" s="877"/>
      <c r="I119" s="823">
        <v>0</v>
      </c>
    </row>
    <row r="120" customHeight="1" spans="1:9">
      <c r="A120" s="883"/>
      <c r="B120" s="883"/>
      <c r="C120" s="883"/>
      <c r="D120" s="8"/>
      <c r="E120" s="829"/>
      <c r="F120" s="819" t="s">
        <v>51</v>
      </c>
      <c r="G120" s="819"/>
      <c r="H120" s="877"/>
      <c r="I120" s="823">
        <v>0</v>
      </c>
    </row>
    <row r="121" customHeight="1" spans="1:9">
      <c r="A121" s="883"/>
      <c r="B121" s="883"/>
      <c r="C121" s="883"/>
      <c r="D121" s="8"/>
      <c r="E121" s="829"/>
      <c r="F121" s="819" t="s">
        <v>52</v>
      </c>
      <c r="G121" s="819"/>
      <c r="H121" s="877"/>
      <c r="I121" s="823">
        <v>0</v>
      </c>
    </row>
    <row r="122" customHeight="1" spans="1:9">
      <c r="A122" s="883"/>
      <c r="B122" s="883"/>
      <c r="C122" s="883"/>
      <c r="D122" s="8"/>
      <c r="E122" s="829"/>
      <c r="F122" s="819" t="s">
        <v>53</v>
      </c>
      <c r="G122" s="819"/>
      <c r="H122" s="877"/>
      <c r="I122" s="823">
        <v>0</v>
      </c>
    </row>
    <row r="123" customHeight="1" spans="1:9">
      <c r="A123" s="883"/>
      <c r="B123" s="883"/>
      <c r="C123" s="883"/>
      <c r="D123" s="8"/>
      <c r="E123" s="829"/>
      <c r="F123" s="813"/>
      <c r="G123" s="830"/>
      <c r="H123" s="877"/>
      <c r="I123" s="881"/>
    </row>
    <row r="124" customHeight="1" spans="1:9">
      <c r="A124" s="883"/>
      <c r="B124" s="883"/>
      <c r="C124" s="883"/>
      <c r="D124" s="8"/>
      <c r="E124" s="829"/>
      <c r="F124" s="811" t="s">
        <v>54</v>
      </c>
      <c r="G124" s="811"/>
      <c r="H124" s="877"/>
      <c r="I124" s="833">
        <f>SUM(I125:I130)</f>
        <v>0</v>
      </c>
    </row>
    <row r="125" customHeight="1" spans="1:9">
      <c r="A125" s="883"/>
      <c r="B125" s="883"/>
      <c r="C125" s="883"/>
      <c r="D125" s="8"/>
      <c r="E125" s="829"/>
      <c r="F125" s="821" t="s">
        <v>55</v>
      </c>
      <c r="G125" s="821"/>
      <c r="H125" s="877"/>
      <c r="I125" s="823">
        <v>0</v>
      </c>
    </row>
    <row r="126" customHeight="1" spans="1:9">
      <c r="A126" s="883"/>
      <c r="B126" s="883"/>
      <c r="C126" s="883"/>
      <c r="D126" s="8"/>
      <c r="E126" s="829"/>
      <c r="F126" s="819" t="s">
        <v>56</v>
      </c>
      <c r="G126" s="819"/>
      <c r="H126" s="877"/>
      <c r="I126" s="823">
        <v>0</v>
      </c>
    </row>
    <row r="127" customHeight="1" spans="1:9">
      <c r="A127" s="883"/>
      <c r="B127" s="883"/>
      <c r="C127" s="883"/>
      <c r="D127" s="8"/>
      <c r="E127" s="829"/>
      <c r="F127" s="819" t="s">
        <v>57</v>
      </c>
      <c r="G127" s="819"/>
      <c r="H127" s="877"/>
      <c r="I127" s="823">
        <v>0</v>
      </c>
    </row>
    <row r="128" customHeight="1" spans="1:9">
      <c r="A128" s="883"/>
      <c r="B128" s="883"/>
      <c r="C128" s="883"/>
      <c r="D128" s="8"/>
      <c r="E128" s="829"/>
      <c r="F128" s="821" t="s">
        <v>58</v>
      </c>
      <c r="G128" s="821"/>
      <c r="H128" s="877"/>
      <c r="I128" s="823">
        <v>0</v>
      </c>
    </row>
    <row r="129" customHeight="1" spans="1:9">
      <c r="A129" s="883"/>
      <c r="B129" s="883"/>
      <c r="C129" s="883"/>
      <c r="D129" s="8"/>
      <c r="E129" s="829"/>
      <c r="F129" s="819" t="s">
        <v>59</v>
      </c>
      <c r="G129" s="819"/>
      <c r="H129" s="877"/>
      <c r="I129" s="823">
        <v>0</v>
      </c>
    </row>
    <row r="130" customHeight="1" spans="1:9">
      <c r="A130" s="883"/>
      <c r="B130" s="883"/>
      <c r="C130" s="883"/>
      <c r="D130" s="8"/>
      <c r="E130" s="829"/>
      <c r="F130" s="819" t="s">
        <v>75</v>
      </c>
      <c r="G130" s="819"/>
      <c r="H130" s="877"/>
      <c r="I130" s="823">
        <v>0</v>
      </c>
    </row>
    <row r="131" customHeight="1" spans="1:9">
      <c r="A131" s="883"/>
      <c r="B131" s="883"/>
      <c r="C131" s="883"/>
      <c r="D131" s="8"/>
      <c r="E131" s="829"/>
      <c r="F131" s="813"/>
      <c r="G131" s="830"/>
      <c r="H131" s="877"/>
      <c r="I131" s="881"/>
    </row>
    <row r="132" customHeight="1" spans="1:9">
      <c r="A132" s="8"/>
      <c r="B132" s="8"/>
      <c r="C132" s="8"/>
      <c r="D132" s="8"/>
      <c r="E132" s="829"/>
      <c r="F132" s="811" t="s">
        <v>61</v>
      </c>
      <c r="G132" s="811"/>
      <c r="H132" s="877"/>
      <c r="I132" s="884">
        <f>SUM(I133)</f>
        <v>0</v>
      </c>
    </row>
    <row r="133" customHeight="1" spans="1:9">
      <c r="A133" s="8"/>
      <c r="B133" s="8"/>
      <c r="C133" s="8"/>
      <c r="D133" s="8"/>
      <c r="E133" s="829"/>
      <c r="F133" s="819" t="s">
        <v>62</v>
      </c>
      <c r="G133" s="819"/>
      <c r="H133" s="877"/>
      <c r="I133" s="823">
        <v>0</v>
      </c>
    </row>
    <row r="134" customHeight="1" spans="1:9">
      <c r="A134" s="8"/>
      <c r="B134" s="8"/>
      <c r="C134" s="8"/>
      <c r="D134" s="8"/>
      <c r="E134" s="829"/>
      <c r="F134" s="813"/>
      <c r="G134" s="830"/>
      <c r="H134" s="877"/>
      <c r="I134" s="881"/>
    </row>
    <row r="135" customHeight="1" spans="1:9">
      <c r="A135" s="8"/>
      <c r="B135" s="8"/>
      <c r="C135" s="8"/>
      <c r="D135" s="8"/>
      <c r="E135" s="829"/>
      <c r="F135" s="816" t="s">
        <v>63</v>
      </c>
      <c r="G135" s="816"/>
      <c r="H135" s="877"/>
      <c r="I135" s="879">
        <f>I96+I101+I112+I117+I124+I132</f>
        <v>58261853</v>
      </c>
    </row>
    <row r="136" customHeight="1" spans="1:9">
      <c r="A136" s="8"/>
      <c r="B136" s="8"/>
      <c r="C136" s="8"/>
      <c r="D136" s="8"/>
      <c r="E136" s="829"/>
      <c r="F136" s="817"/>
      <c r="G136" s="817"/>
      <c r="H136" s="877"/>
      <c r="I136" s="832"/>
    </row>
    <row r="137" customHeight="1" spans="1:9">
      <c r="A137" s="8"/>
      <c r="B137" s="8"/>
      <c r="C137" s="8"/>
      <c r="D137" s="8"/>
      <c r="E137" s="829"/>
      <c r="F137" s="817" t="s">
        <v>64</v>
      </c>
      <c r="G137" s="817"/>
      <c r="H137" s="877"/>
      <c r="I137" s="879">
        <f>D117-I135</f>
        <v>166155</v>
      </c>
    </row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ht="12" customHeight="1"/>
    <row r="160"/>
    <row r="161"/>
    <row r="162"/>
  </sheetData>
  <mergeCells count="86">
    <mergeCell ref="B1:G1"/>
    <mergeCell ref="B2:G2"/>
    <mergeCell ref="B3:G3"/>
    <mergeCell ref="B4:G4"/>
    <mergeCell ref="B5:G5"/>
    <mergeCell ref="B6:G6"/>
    <mergeCell ref="C8:D8"/>
    <mergeCell ref="H8:I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9:D19"/>
    <mergeCell ref="C20:D20"/>
    <mergeCell ref="C21:D21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3:D33"/>
    <mergeCell ref="C34:D34"/>
    <mergeCell ref="C35:D35"/>
    <mergeCell ref="C36:D36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9:D49"/>
    <mergeCell ref="C50:D50"/>
    <mergeCell ref="C51:D51"/>
    <mergeCell ref="C52:D52"/>
    <mergeCell ref="C54:D54"/>
    <mergeCell ref="C55:D55"/>
    <mergeCell ref="C56:D56"/>
    <mergeCell ref="C57:D57"/>
    <mergeCell ref="C58:D58"/>
    <mergeCell ref="C59:D59"/>
    <mergeCell ref="C61:D61"/>
    <mergeCell ref="C62:D62"/>
    <mergeCell ref="C63:D63"/>
    <mergeCell ref="C64:D64"/>
    <mergeCell ref="C65:D65"/>
    <mergeCell ref="C66:D66"/>
    <mergeCell ref="C67:D67"/>
    <mergeCell ref="C69:D69"/>
    <mergeCell ref="C70:D70"/>
    <mergeCell ref="C72:D72"/>
    <mergeCell ref="C74:D74"/>
    <mergeCell ref="B76:K76"/>
    <mergeCell ref="A93:C93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6:C106"/>
    <mergeCell ref="A107:C107"/>
    <mergeCell ref="A108:C108"/>
    <mergeCell ref="A110:C110"/>
    <mergeCell ref="A111:C111"/>
    <mergeCell ref="A112:C112"/>
    <mergeCell ref="A113:C113"/>
    <mergeCell ref="A114:C114"/>
    <mergeCell ref="A115:C115"/>
    <mergeCell ref="A117:C117"/>
  </mergeCells>
  <printOptions horizontalCentered="1" verticalCentered="1"/>
  <pageMargins left="0.31496062992126" right="0.31496062992126" top="0.28" bottom="0.354330708661417" header="0" footer="0"/>
  <pageSetup paperSize="9" scale="66" orientation="portrait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O39" sqref="O39"/>
    </sheetView>
  </sheetViews>
  <sheetFormatPr defaultColWidth="11" defaultRowHeight="15"/>
  <cols>
    <col min="1" max="1" width="14.5714285714286" customWidth="1"/>
    <col min="10" max="10" width="16.8571428571429" customWidth="1"/>
  </cols>
  <sheetData>
    <row r="1" ht="15.75" spans="1:10">
      <c r="A1" s="1" t="str">
        <f>IV.2BInmu!A1</f>
        <v>CUENTA PÚBLICA 2022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2" t="s">
        <v>528</v>
      </c>
      <c r="B3" s="2"/>
      <c r="C3" s="2"/>
      <c r="D3" s="2"/>
      <c r="E3" s="2"/>
      <c r="F3" s="2"/>
      <c r="G3" s="2"/>
      <c r="H3" s="2"/>
      <c r="I3" s="2"/>
      <c r="J3" s="2"/>
    </row>
    <row r="4" ht="15.75" spans="1:10">
      <c r="A4" s="2"/>
      <c r="B4" s="2"/>
      <c r="C4" s="2"/>
      <c r="E4" s="2" t="str">
        <f>IV.1BMue!B4</f>
        <v>Al 31 de Diciembre de 2022</v>
      </c>
      <c r="F4" s="2"/>
      <c r="G4" s="2"/>
      <c r="H4" s="2"/>
      <c r="I4" s="2"/>
      <c r="J4" s="2"/>
    </row>
    <row r="5" ht="15.75" spans="1:10">
      <c r="A5" s="2"/>
      <c r="B5" s="2"/>
      <c r="C5" s="2"/>
      <c r="D5" s="2"/>
      <c r="E5" s="2" t="str">
        <f>IV.1BMue!B5</f>
        <v>(Cifras en Pesos)</v>
      </c>
      <c r="F5" s="2"/>
      <c r="G5" s="2"/>
      <c r="H5" s="2"/>
      <c r="I5" s="2"/>
      <c r="J5" s="2"/>
    </row>
    <row r="6" ht="15.75" spans="1:9">
      <c r="A6" s="3" t="s">
        <v>493</v>
      </c>
      <c r="B6" s="4" t="str">
        <f>'IV.3Rel Cta Banc'!B3:D3</f>
        <v>INSTITUTO TECNOLÓGICO SUPERIOR DE PEROTE</v>
      </c>
      <c r="C6" s="4"/>
      <c r="D6" s="4"/>
      <c r="E6" s="4"/>
      <c r="F6" s="4"/>
      <c r="G6" s="4"/>
      <c r="H6" s="4"/>
      <c r="I6" s="4"/>
    </row>
    <row r="8" spans="2:2">
      <c r="B8" t="s">
        <v>529</v>
      </c>
    </row>
    <row r="9" spans="1:1">
      <c r="A9" s="5"/>
    </row>
    <row r="10" spans="1:1">
      <c r="A10" s="5"/>
    </row>
    <row r="11" spans="1:1">
      <c r="A11" s="5"/>
    </row>
  </sheetData>
  <mergeCells count="4">
    <mergeCell ref="A1:J1"/>
    <mergeCell ref="A2:J2"/>
    <mergeCell ref="A3:J3"/>
    <mergeCell ref="B6:I6"/>
  </mergeCells>
  <pageMargins left="0.708661417322835" right="0.708661417322835" top="0.748031496062992" bottom="0.748031496062992" header="0.31496062992126" footer="0.31496062992126"/>
  <pageSetup paperSize="1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167"/>
  <sheetViews>
    <sheetView showGridLines="0" zoomScale="76" zoomScaleNormal="76" workbookViewId="0">
      <selection activeCell="A16" sqref="A16"/>
    </sheetView>
  </sheetViews>
  <sheetFormatPr defaultColWidth="0" defaultRowHeight="12" zeroHeight="1"/>
  <cols>
    <col min="1" max="1" width="7.71428571428571" style="771" customWidth="1"/>
    <col min="2" max="2" width="2.71428571428571" style="771" customWidth="1"/>
    <col min="3" max="3" width="11.4285714285714" style="771" customWidth="1"/>
    <col min="4" max="4" width="57" style="771" customWidth="1"/>
    <col min="5" max="6" width="17.7142857142857" style="771" customWidth="1"/>
    <col min="7" max="7" width="6.71428571428571" style="771" customWidth="1"/>
    <col min="8" max="8" width="11.4285714285714" style="771" customWidth="1"/>
    <col min="9" max="9" width="57" style="771" customWidth="1"/>
    <col min="10" max="11" width="17.7142857142857" style="771" customWidth="1"/>
    <col min="12" max="12" width="2.71428571428571" style="771" customWidth="1"/>
    <col min="13" max="13" width="2.71428571428571" style="465" customWidth="1"/>
    <col min="14" max="14" width="50.7142857142857" style="771" customWidth="1"/>
    <col min="15" max="16384" width="11.4285714285714" style="771" hidden="1"/>
  </cols>
  <sheetData>
    <row r="1" s="344" customFormat="1" ht="21" customHeight="1" spans="2:14">
      <c r="B1" s="467" t="str">
        <f>'1.EA'!B1:G1</f>
        <v>CUENTA PÚBLICA 2022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341"/>
      <c r="N1" s="341"/>
    </row>
    <row r="2" s="766" customFormat="1" ht="15.95" customHeight="1" spans="2:14">
      <c r="B2" s="348" t="str">
        <f>'1.EA'!B2:G2</f>
        <v>GOBIERNO DEL ESTADO DE VERACRUZ DE IGNACIO DE LA LLAVE</v>
      </c>
      <c r="C2" s="349"/>
      <c r="D2" s="349"/>
      <c r="E2" s="349"/>
      <c r="F2" s="349"/>
      <c r="G2" s="349"/>
      <c r="H2" s="349"/>
      <c r="I2" s="349"/>
      <c r="J2" s="349"/>
      <c r="K2" s="349"/>
      <c r="L2" s="350"/>
      <c r="M2" s="792"/>
      <c r="N2" s="793"/>
    </row>
    <row r="3" s="766" customFormat="1" ht="15.95" customHeight="1" spans="2:14">
      <c r="B3" s="351" t="str">
        <f>'1.EA'!B3:G3</f>
        <v>INSTITUTO TECNOLÓGICO SUPERIOR DE PEROTE</v>
      </c>
      <c r="C3" s="352"/>
      <c r="D3" s="352"/>
      <c r="E3" s="352"/>
      <c r="F3" s="352"/>
      <c r="G3" s="352"/>
      <c r="H3" s="352"/>
      <c r="I3" s="352"/>
      <c r="J3" s="352"/>
      <c r="K3" s="352"/>
      <c r="L3" s="353"/>
      <c r="M3" s="792"/>
      <c r="N3" s="793"/>
    </row>
    <row r="4" s="766" customFormat="1" ht="15.95" customHeight="1" spans="2:14">
      <c r="B4" s="351" t="s">
        <v>76</v>
      </c>
      <c r="C4" s="352"/>
      <c r="D4" s="352"/>
      <c r="E4" s="352"/>
      <c r="F4" s="352"/>
      <c r="G4" s="352"/>
      <c r="H4" s="352"/>
      <c r="I4" s="352"/>
      <c r="J4" s="352"/>
      <c r="K4" s="352"/>
      <c r="L4" s="353"/>
      <c r="M4" s="792"/>
      <c r="N4" s="793"/>
    </row>
    <row r="5" s="766" customFormat="1" ht="15.95" customHeight="1" spans="2:14">
      <c r="B5" s="351" t="s">
        <v>77</v>
      </c>
      <c r="C5" s="352"/>
      <c r="D5" s="352"/>
      <c r="E5" s="352"/>
      <c r="F5" s="352"/>
      <c r="G5" s="352"/>
      <c r="H5" s="352"/>
      <c r="I5" s="352"/>
      <c r="J5" s="352"/>
      <c r="K5" s="352"/>
      <c r="L5" s="353"/>
      <c r="M5" s="792"/>
      <c r="N5" s="793"/>
    </row>
    <row r="6" s="766" customFormat="1" ht="15.95" customHeight="1" spans="2:14">
      <c r="B6" s="357" t="s">
        <v>9</v>
      </c>
      <c r="C6" s="358"/>
      <c r="D6" s="358"/>
      <c r="E6" s="358"/>
      <c r="F6" s="358"/>
      <c r="G6" s="358"/>
      <c r="H6" s="358"/>
      <c r="I6" s="358"/>
      <c r="J6" s="358"/>
      <c r="K6" s="358"/>
      <c r="L6" s="359"/>
      <c r="M6" s="792"/>
      <c r="N6" s="793"/>
    </row>
    <row r="7" s="344" customFormat="1" ht="5.1" customHeight="1" spans="2:14">
      <c r="B7" s="721"/>
      <c r="C7" s="721"/>
      <c r="D7" s="721"/>
      <c r="E7" s="721"/>
      <c r="F7" s="721"/>
      <c r="G7" s="772"/>
      <c r="H7" s="721"/>
      <c r="I7" s="721"/>
      <c r="J7" s="721"/>
      <c r="K7" s="721"/>
      <c r="L7" s="341"/>
      <c r="M7" s="341"/>
      <c r="N7" s="341"/>
    </row>
    <row r="8" s="344" customFormat="1" ht="15.75" spans="2:14">
      <c r="B8" s="773"/>
      <c r="C8" s="774" t="s">
        <v>78</v>
      </c>
      <c r="D8" s="774"/>
      <c r="E8" s="775">
        <v>2022</v>
      </c>
      <c r="F8" s="775">
        <f>E8-1</f>
        <v>2021</v>
      </c>
      <c r="G8" s="776"/>
      <c r="H8" s="774" t="s">
        <v>79</v>
      </c>
      <c r="I8" s="774"/>
      <c r="J8" s="794">
        <f>E8</f>
        <v>2022</v>
      </c>
      <c r="K8" s="794">
        <f>F8</f>
        <v>2021</v>
      </c>
      <c r="L8" s="795"/>
      <c r="M8" s="341"/>
      <c r="N8" s="341"/>
    </row>
    <row r="9" s="344" customFormat="1" ht="5.1" customHeight="1" spans="2:14">
      <c r="B9" s="483"/>
      <c r="C9" s="759"/>
      <c r="D9" s="760"/>
      <c r="E9" s="777"/>
      <c r="F9" s="777"/>
      <c r="G9" s="778"/>
      <c r="H9" s="759"/>
      <c r="I9" s="760"/>
      <c r="J9" s="788"/>
      <c r="K9" s="788"/>
      <c r="L9" s="448"/>
      <c r="M9" s="341"/>
      <c r="N9" s="341"/>
    </row>
    <row r="10" s="344" customFormat="1" ht="15" spans="2:14">
      <c r="B10" s="483"/>
      <c r="C10" s="756" t="s">
        <v>80</v>
      </c>
      <c r="D10" s="756"/>
      <c r="E10" s="777"/>
      <c r="F10" s="777"/>
      <c r="G10" s="778"/>
      <c r="H10" s="756" t="s">
        <v>81</v>
      </c>
      <c r="I10" s="756"/>
      <c r="J10" s="777"/>
      <c r="K10" s="777"/>
      <c r="L10" s="448"/>
      <c r="M10" s="341"/>
      <c r="N10" s="341"/>
    </row>
    <row r="11" s="344" customFormat="1" ht="15" spans="2:14">
      <c r="B11" s="483"/>
      <c r="C11" s="757" t="s">
        <v>82</v>
      </c>
      <c r="D11" s="757"/>
      <c r="E11" s="779">
        <v>5142148</v>
      </c>
      <c r="F11" s="779">
        <v>1656005</v>
      </c>
      <c r="G11" s="778"/>
      <c r="H11" s="757" t="s">
        <v>83</v>
      </c>
      <c r="I11" s="757"/>
      <c r="J11" s="779">
        <v>19136680</v>
      </c>
      <c r="K11" s="779">
        <v>18676618</v>
      </c>
      <c r="L11" s="448"/>
      <c r="M11" s="341"/>
      <c r="N11" s="341"/>
    </row>
    <row r="12" s="344" customFormat="1" ht="15" spans="2:14">
      <c r="B12" s="483"/>
      <c r="C12" s="757" t="s">
        <v>84</v>
      </c>
      <c r="D12" s="757"/>
      <c r="E12" s="779">
        <v>29598318</v>
      </c>
      <c r="F12" s="779">
        <v>29199146</v>
      </c>
      <c r="G12" s="778"/>
      <c r="H12" s="757" t="s">
        <v>85</v>
      </c>
      <c r="I12" s="757"/>
      <c r="J12" s="779">
        <v>0</v>
      </c>
      <c r="K12" s="779">
        <v>0</v>
      </c>
      <c r="L12" s="448"/>
      <c r="M12" s="341"/>
      <c r="N12" s="341"/>
    </row>
    <row r="13" s="344" customFormat="1" ht="15" spans="2:14">
      <c r="B13" s="483"/>
      <c r="C13" s="757" t="s">
        <v>86</v>
      </c>
      <c r="D13" s="757"/>
      <c r="E13" s="779">
        <v>1.9208528e-9</v>
      </c>
      <c r="F13" s="779">
        <v>0</v>
      </c>
      <c r="G13" s="778"/>
      <c r="H13" s="757" t="s">
        <v>87</v>
      </c>
      <c r="I13" s="757"/>
      <c r="J13" s="779">
        <v>0</v>
      </c>
      <c r="K13" s="779">
        <v>0</v>
      </c>
      <c r="L13" s="448"/>
      <c r="M13" s="341"/>
      <c r="N13" s="341"/>
    </row>
    <row r="14" s="344" customFormat="1" ht="15" spans="2:14">
      <c r="B14" s="483"/>
      <c r="C14" s="757" t="s">
        <v>88</v>
      </c>
      <c r="D14" s="757"/>
      <c r="E14" s="779">
        <v>0</v>
      </c>
      <c r="F14" s="779">
        <v>0</v>
      </c>
      <c r="G14" s="778"/>
      <c r="H14" s="757" t="s">
        <v>89</v>
      </c>
      <c r="I14" s="757"/>
      <c r="J14" s="779">
        <v>0</v>
      </c>
      <c r="K14" s="779">
        <v>0</v>
      </c>
      <c r="L14" s="448"/>
      <c r="M14" s="341"/>
      <c r="N14" s="341"/>
    </row>
    <row r="15" s="344" customFormat="1" ht="15" spans="2:14">
      <c r="B15" s="483"/>
      <c r="C15" s="757" t="s">
        <v>90</v>
      </c>
      <c r="D15" s="757"/>
      <c r="E15" s="779">
        <v>0</v>
      </c>
      <c r="F15" s="779">
        <v>0</v>
      </c>
      <c r="G15" s="778"/>
      <c r="H15" s="757" t="s">
        <v>91</v>
      </c>
      <c r="I15" s="757"/>
      <c r="J15" s="779">
        <v>0</v>
      </c>
      <c r="K15" s="779">
        <v>0</v>
      </c>
      <c r="L15" s="448"/>
      <c r="M15" s="341"/>
      <c r="N15" s="341"/>
    </row>
    <row r="16" s="344" customFormat="1" ht="15" spans="2:14">
      <c r="B16" s="483"/>
      <c r="C16" s="757" t="s">
        <v>92</v>
      </c>
      <c r="D16" s="757"/>
      <c r="E16" s="779">
        <v>0</v>
      </c>
      <c r="F16" s="779">
        <v>0</v>
      </c>
      <c r="G16" s="778"/>
      <c r="H16" s="757" t="s">
        <v>93</v>
      </c>
      <c r="I16" s="757"/>
      <c r="J16" s="779">
        <v>0</v>
      </c>
      <c r="K16" s="779">
        <v>0</v>
      </c>
      <c r="L16" s="448"/>
      <c r="M16" s="341"/>
      <c r="N16" s="341"/>
    </row>
    <row r="17" s="344" customFormat="1" ht="15" spans="2:14">
      <c r="B17" s="483"/>
      <c r="C17" s="757" t="s">
        <v>94</v>
      </c>
      <c r="D17" s="757"/>
      <c r="E17" s="779">
        <v>0</v>
      </c>
      <c r="F17" s="779">
        <v>0</v>
      </c>
      <c r="G17" s="778"/>
      <c r="H17" s="757" t="s">
        <v>95</v>
      </c>
      <c r="I17" s="757"/>
      <c r="J17" s="779">
        <v>0</v>
      </c>
      <c r="K17" s="779">
        <v>0</v>
      </c>
      <c r="L17" s="448"/>
      <c r="M17" s="341"/>
      <c r="N17" s="341"/>
    </row>
    <row r="18" s="344" customFormat="1" ht="15" spans="2:14">
      <c r="B18" s="483"/>
      <c r="C18" s="780"/>
      <c r="D18" s="757"/>
      <c r="E18" s="781"/>
      <c r="F18" s="781"/>
      <c r="G18" s="778"/>
      <c r="H18" s="757" t="s">
        <v>96</v>
      </c>
      <c r="I18" s="757"/>
      <c r="J18" s="779">
        <v>0</v>
      </c>
      <c r="K18" s="779">
        <v>0</v>
      </c>
      <c r="L18" s="448"/>
      <c r="M18" s="341"/>
      <c r="N18" s="341"/>
    </row>
    <row r="19" s="344" customFormat="1" ht="15" spans="2:14">
      <c r="B19" s="696"/>
      <c r="C19" s="756" t="s">
        <v>97</v>
      </c>
      <c r="D19" s="756"/>
      <c r="E19" s="782">
        <f>SUM(E11:E18)</f>
        <v>34740466</v>
      </c>
      <c r="F19" s="782">
        <f>SUM(F11:F18)</f>
        <v>30855151</v>
      </c>
      <c r="G19" s="783"/>
      <c r="H19" s="759"/>
      <c r="I19" s="760"/>
      <c r="J19" s="784"/>
      <c r="K19" s="784"/>
      <c r="L19" s="448"/>
      <c r="M19" s="341"/>
      <c r="N19" s="341"/>
    </row>
    <row r="20" s="344" customFormat="1" ht="15" spans="2:14">
      <c r="B20" s="696"/>
      <c r="C20" s="759"/>
      <c r="D20" s="702"/>
      <c r="E20" s="784"/>
      <c r="F20" s="784"/>
      <c r="G20" s="783"/>
      <c r="H20" s="756" t="s">
        <v>98</v>
      </c>
      <c r="I20" s="756"/>
      <c r="J20" s="787">
        <f>SUM(J11:J19)</f>
        <v>19136680</v>
      </c>
      <c r="K20" s="782">
        <f>SUM(K11:K19)</f>
        <v>18676618</v>
      </c>
      <c r="L20" s="448"/>
      <c r="M20" s="341"/>
      <c r="N20" s="341"/>
    </row>
    <row r="21" s="344" customFormat="1" ht="15" spans="2:14">
      <c r="B21" s="483"/>
      <c r="C21" s="756" t="s">
        <v>99</v>
      </c>
      <c r="D21" s="756"/>
      <c r="E21" s="781"/>
      <c r="F21" s="781"/>
      <c r="G21" s="778"/>
      <c r="H21" s="785"/>
      <c r="I21" s="702"/>
      <c r="J21" s="784"/>
      <c r="K21" s="784"/>
      <c r="L21" s="448"/>
      <c r="M21" s="341"/>
      <c r="N21" s="341"/>
    </row>
    <row r="22" s="344" customFormat="1" ht="15" spans="2:14">
      <c r="B22" s="483"/>
      <c r="C22" s="757" t="s">
        <v>100</v>
      </c>
      <c r="D22" s="757"/>
      <c r="E22" s="779">
        <v>0</v>
      </c>
      <c r="F22" s="779">
        <v>0</v>
      </c>
      <c r="G22" s="778"/>
      <c r="H22" s="756" t="s">
        <v>101</v>
      </c>
      <c r="I22" s="756"/>
      <c r="J22" s="777"/>
      <c r="K22" s="796"/>
      <c r="L22" s="448"/>
      <c r="M22" s="341"/>
      <c r="N22" s="341"/>
    </row>
    <row r="23" s="344" customFormat="1" ht="15" spans="2:14">
      <c r="B23" s="483"/>
      <c r="C23" s="757" t="s">
        <v>102</v>
      </c>
      <c r="D23" s="757"/>
      <c r="E23" s="779">
        <v>0</v>
      </c>
      <c r="F23" s="779">
        <v>0</v>
      </c>
      <c r="G23" s="778"/>
      <c r="H23" s="757" t="s">
        <v>103</v>
      </c>
      <c r="I23" s="757"/>
      <c r="J23" s="786">
        <v>0</v>
      </c>
      <c r="K23" s="779">
        <v>0</v>
      </c>
      <c r="L23" s="448"/>
      <c r="M23" s="341"/>
      <c r="N23" s="341"/>
    </row>
    <row r="24" s="344" customFormat="1" ht="15" customHeight="1" spans="2:14">
      <c r="B24" s="483"/>
      <c r="C24" s="757" t="s">
        <v>104</v>
      </c>
      <c r="D24" s="757"/>
      <c r="E24" s="779">
        <v>23329742</v>
      </c>
      <c r="F24" s="779">
        <v>23329742</v>
      </c>
      <c r="G24" s="778"/>
      <c r="H24" s="757" t="s">
        <v>105</v>
      </c>
      <c r="I24" s="757"/>
      <c r="J24" s="786">
        <v>0</v>
      </c>
      <c r="K24" s="779">
        <v>0</v>
      </c>
      <c r="L24" s="448"/>
      <c r="M24" s="341"/>
      <c r="N24" s="341"/>
    </row>
    <row r="25" s="344" customFormat="1" ht="15" spans="2:14">
      <c r="B25" s="483"/>
      <c r="C25" s="757" t="s">
        <v>106</v>
      </c>
      <c r="D25" s="757"/>
      <c r="E25" s="779">
        <v>12252919</v>
      </c>
      <c r="F25" s="779">
        <v>11456138</v>
      </c>
      <c r="G25" s="778"/>
      <c r="H25" s="757" t="s">
        <v>107</v>
      </c>
      <c r="I25" s="757"/>
      <c r="J25" s="786">
        <v>0</v>
      </c>
      <c r="K25" s="779">
        <v>0</v>
      </c>
      <c r="L25" s="448"/>
      <c r="M25" s="341"/>
      <c r="N25" s="341"/>
    </row>
    <row r="26" s="344" customFormat="1" ht="15" spans="2:14">
      <c r="B26" s="483"/>
      <c r="C26" s="757" t="s">
        <v>108</v>
      </c>
      <c r="D26" s="757"/>
      <c r="E26" s="779">
        <v>353063</v>
      </c>
      <c r="F26" s="779">
        <v>333662</v>
      </c>
      <c r="G26" s="778"/>
      <c r="H26" s="757" t="s">
        <v>109</v>
      </c>
      <c r="I26" s="757"/>
      <c r="J26" s="786">
        <v>0</v>
      </c>
      <c r="K26" s="779">
        <v>0</v>
      </c>
      <c r="L26" s="448"/>
      <c r="M26" s="341"/>
      <c r="N26" s="341"/>
    </row>
    <row r="27" s="344" customFormat="1" ht="15" spans="2:14">
      <c r="B27" s="483"/>
      <c r="C27" s="757" t="s">
        <v>110</v>
      </c>
      <c r="D27" s="757"/>
      <c r="E27" s="779">
        <v>0</v>
      </c>
      <c r="F27" s="779">
        <v>0</v>
      </c>
      <c r="G27" s="778"/>
      <c r="H27" s="757" t="s">
        <v>111</v>
      </c>
      <c r="I27" s="757"/>
      <c r="J27" s="786">
        <v>0</v>
      </c>
      <c r="K27" s="779">
        <v>0</v>
      </c>
      <c r="L27" s="448"/>
      <c r="M27" s="341"/>
      <c r="N27" s="341"/>
    </row>
    <row r="28" s="344" customFormat="1" ht="15" spans="2:14">
      <c r="B28" s="483"/>
      <c r="C28" s="757" t="s">
        <v>112</v>
      </c>
      <c r="D28" s="757"/>
      <c r="E28" s="779">
        <v>0</v>
      </c>
      <c r="F28" s="779">
        <v>0</v>
      </c>
      <c r="G28" s="778"/>
      <c r="H28" s="757" t="s">
        <v>113</v>
      </c>
      <c r="I28" s="757"/>
      <c r="J28" s="786">
        <v>0</v>
      </c>
      <c r="K28" s="779">
        <v>0</v>
      </c>
      <c r="L28" s="448"/>
      <c r="M28" s="341"/>
      <c r="N28" s="341"/>
    </row>
    <row r="29" s="344" customFormat="1" ht="15" spans="2:14">
      <c r="B29" s="483"/>
      <c r="C29" s="757" t="s">
        <v>114</v>
      </c>
      <c r="D29" s="757"/>
      <c r="E29" s="779">
        <v>0</v>
      </c>
      <c r="F29" s="779">
        <v>0</v>
      </c>
      <c r="G29" s="778"/>
      <c r="H29" s="780"/>
      <c r="I29" s="757"/>
      <c r="J29" s="781"/>
      <c r="K29" s="781"/>
      <c r="L29" s="448"/>
      <c r="M29" s="341"/>
      <c r="N29" s="341"/>
    </row>
    <row r="30" s="344" customFormat="1" ht="15" customHeight="1" spans="2:14">
      <c r="B30" s="483"/>
      <c r="C30" s="757" t="s">
        <v>115</v>
      </c>
      <c r="D30" s="757"/>
      <c r="E30" s="779">
        <v>0</v>
      </c>
      <c r="F30" s="779">
        <v>0</v>
      </c>
      <c r="G30" s="778"/>
      <c r="H30" s="756" t="s">
        <v>116</v>
      </c>
      <c r="I30" s="756"/>
      <c r="J30" s="788">
        <f>SUM(J23:J29)</f>
        <v>0</v>
      </c>
      <c r="K30" s="797">
        <f>SUM(K23:K29)</f>
        <v>0</v>
      </c>
      <c r="L30" s="448"/>
      <c r="M30" s="341"/>
      <c r="N30" s="341"/>
    </row>
    <row r="31" s="344" customFormat="1" ht="15" spans="2:14">
      <c r="B31" s="483"/>
      <c r="C31" s="757"/>
      <c r="D31" s="757"/>
      <c r="E31" s="786"/>
      <c r="F31" s="786"/>
      <c r="G31" s="778"/>
      <c r="H31" s="756"/>
      <c r="I31" s="756"/>
      <c r="J31" s="788"/>
      <c r="K31" s="797"/>
      <c r="L31" s="448"/>
      <c r="M31" s="341"/>
      <c r="N31" s="341"/>
    </row>
    <row r="32" s="344" customFormat="1" ht="15" spans="2:14">
      <c r="B32" s="483"/>
      <c r="G32" s="778"/>
      <c r="H32" s="756" t="s">
        <v>117</v>
      </c>
      <c r="I32" s="756"/>
      <c r="J32" s="788">
        <f>J20+J30</f>
        <v>19136680</v>
      </c>
      <c r="K32" s="797">
        <f>K20+K30</f>
        <v>18676618</v>
      </c>
      <c r="L32" s="448"/>
      <c r="M32" s="341"/>
      <c r="N32" s="341"/>
    </row>
    <row r="33" s="344" customFormat="1" ht="15" spans="2:14">
      <c r="B33" s="483"/>
      <c r="C33" s="756" t="s">
        <v>118</v>
      </c>
      <c r="D33" s="756"/>
      <c r="E33" s="787">
        <f>SUM(E22:E32)</f>
        <v>35935724</v>
      </c>
      <c r="F33" s="787">
        <f>SUM(F22:F32)</f>
        <v>35119542</v>
      </c>
      <c r="G33" s="778"/>
      <c r="K33" s="798"/>
      <c r="L33" s="448"/>
      <c r="M33" s="341"/>
      <c r="N33" s="341"/>
    </row>
    <row r="34" s="344" customFormat="1" ht="15" spans="2:14">
      <c r="B34" s="696"/>
      <c r="G34" s="783"/>
      <c r="H34" s="702" t="s">
        <v>119</v>
      </c>
      <c r="I34" s="702"/>
      <c r="J34" s="781"/>
      <c r="K34" s="781"/>
      <c r="L34" s="448"/>
      <c r="M34" s="341"/>
      <c r="N34" s="341"/>
    </row>
    <row r="35" s="344" customFormat="1" ht="15" customHeight="1" spans="2:14">
      <c r="B35" s="483"/>
      <c r="C35" s="702" t="s">
        <v>120</v>
      </c>
      <c r="D35" s="702"/>
      <c r="E35" s="788">
        <f>E19+E33</f>
        <v>70676190</v>
      </c>
      <c r="F35" s="788">
        <f>F19+F33</f>
        <v>65974693</v>
      </c>
      <c r="G35" s="778"/>
      <c r="K35" s="798"/>
      <c r="L35" s="448"/>
      <c r="M35" s="341"/>
      <c r="N35" s="341"/>
    </row>
    <row r="36" s="344" customFormat="1" ht="15" spans="2:14">
      <c r="B36" s="483"/>
      <c r="G36" s="778"/>
      <c r="H36" s="756" t="s">
        <v>121</v>
      </c>
      <c r="I36" s="756"/>
      <c r="J36" s="788">
        <f>SUM(J37:J39)</f>
        <v>4347</v>
      </c>
      <c r="K36" s="797">
        <f>SUM(K37:K39)</f>
        <v>4347</v>
      </c>
      <c r="L36" s="448"/>
      <c r="M36" s="341"/>
      <c r="N36" s="341"/>
    </row>
    <row r="37" s="344" customFormat="1" ht="15" spans="2:14">
      <c r="B37" s="483"/>
      <c r="C37" s="780"/>
      <c r="D37" s="780"/>
      <c r="E37" s="781"/>
      <c r="F37" s="781"/>
      <c r="G37" s="778"/>
      <c r="H37" s="757" t="s">
        <v>46</v>
      </c>
      <c r="I37" s="757"/>
      <c r="J37" s="786">
        <v>0</v>
      </c>
      <c r="K37" s="779">
        <v>0</v>
      </c>
      <c r="L37" s="448"/>
      <c r="M37" s="341"/>
      <c r="N37" s="341"/>
    </row>
    <row r="38" s="344" customFormat="1" ht="15" spans="2:14">
      <c r="B38" s="483"/>
      <c r="C38" s="780"/>
      <c r="D38" s="789"/>
      <c r="E38" s="789"/>
      <c r="F38" s="781"/>
      <c r="G38" s="778"/>
      <c r="H38" s="757" t="s">
        <v>122</v>
      </c>
      <c r="I38" s="757"/>
      <c r="J38" s="786">
        <v>4347</v>
      </c>
      <c r="K38" s="779">
        <v>4347</v>
      </c>
      <c r="L38" s="448"/>
      <c r="M38" s="341"/>
      <c r="N38" s="341"/>
    </row>
    <row r="39" s="344" customFormat="1" ht="15" spans="2:14">
      <c r="B39" s="483"/>
      <c r="C39" s="780"/>
      <c r="D39" s="789"/>
      <c r="E39" s="789"/>
      <c r="F39" s="781"/>
      <c r="G39" s="778"/>
      <c r="H39" s="757" t="s">
        <v>123</v>
      </c>
      <c r="I39" s="757"/>
      <c r="J39" s="786">
        <v>0</v>
      </c>
      <c r="K39" s="779">
        <v>0</v>
      </c>
      <c r="L39" s="448"/>
      <c r="M39" s="341"/>
      <c r="N39" s="341"/>
    </row>
    <row r="40" s="344" customFormat="1" ht="9.95" customHeight="1" spans="2:14">
      <c r="B40" s="483"/>
      <c r="C40" s="780"/>
      <c r="D40" s="789"/>
      <c r="E40" s="789"/>
      <c r="F40" s="781"/>
      <c r="G40" s="778"/>
      <c r="H40" s="780"/>
      <c r="I40" s="592"/>
      <c r="J40" s="781"/>
      <c r="K40" s="781"/>
      <c r="L40" s="448"/>
      <c r="M40" s="341"/>
      <c r="N40" s="341"/>
    </row>
    <row r="41" s="344" customFormat="1" ht="15" spans="2:14">
      <c r="B41" s="483"/>
      <c r="C41" s="780"/>
      <c r="D41" s="789"/>
      <c r="E41" s="789"/>
      <c r="F41" s="781"/>
      <c r="G41" s="778"/>
      <c r="H41" s="756" t="s">
        <v>124</v>
      </c>
      <c r="I41" s="756"/>
      <c r="J41" s="788">
        <f>SUM(J42:J46)</f>
        <v>51535163</v>
      </c>
      <c r="K41" s="788">
        <f>SUM(K42:K46)</f>
        <v>47293728</v>
      </c>
      <c r="L41" s="448"/>
      <c r="M41" s="341"/>
      <c r="N41" s="341"/>
    </row>
    <row r="42" s="344" customFormat="1" ht="15" spans="2:14">
      <c r="B42" s="483"/>
      <c r="C42" s="780"/>
      <c r="D42" s="789"/>
      <c r="E42" s="789"/>
      <c r="F42" s="781"/>
      <c r="G42" s="778"/>
      <c r="H42" s="757" t="s">
        <v>125</v>
      </c>
      <c r="I42" s="757"/>
      <c r="J42" s="705">
        <f>'1.EA'!E74</f>
        <v>4620470</v>
      </c>
      <c r="K42" s="705">
        <f>'1.EA'!F74</f>
        <v>166155</v>
      </c>
      <c r="L42" s="448"/>
      <c r="M42" s="341"/>
      <c r="N42" s="341"/>
    </row>
    <row r="43" s="344" customFormat="1" ht="15" spans="2:14">
      <c r="B43" s="483"/>
      <c r="C43" s="780"/>
      <c r="D43" s="789"/>
      <c r="E43" s="789"/>
      <c r="F43" s="781"/>
      <c r="G43" s="778"/>
      <c r="H43" s="757" t="s">
        <v>126</v>
      </c>
      <c r="I43" s="757"/>
      <c r="J43" s="779">
        <v>16831128</v>
      </c>
      <c r="K43" s="779">
        <v>17044008</v>
      </c>
      <c r="L43" s="448"/>
      <c r="M43" s="341"/>
      <c r="N43" s="341"/>
    </row>
    <row r="44" s="344" customFormat="1" ht="15" spans="2:14">
      <c r="B44" s="483"/>
      <c r="C44" s="780"/>
      <c r="D44" s="789"/>
      <c r="E44" s="789"/>
      <c r="F44" s="781"/>
      <c r="G44" s="778"/>
      <c r="H44" s="757" t="s">
        <v>127</v>
      </c>
      <c r="I44" s="757"/>
      <c r="J44" s="779">
        <v>17139723</v>
      </c>
      <c r="K44" s="779">
        <v>17139723</v>
      </c>
      <c r="L44" s="448"/>
      <c r="M44" s="341"/>
      <c r="N44" s="341"/>
    </row>
    <row r="45" s="344" customFormat="1" ht="15" spans="2:14">
      <c r="B45" s="483"/>
      <c r="C45" s="780"/>
      <c r="D45" s="780"/>
      <c r="E45" s="781"/>
      <c r="F45" s="781"/>
      <c r="G45" s="778"/>
      <c r="H45" s="757" t="s">
        <v>128</v>
      </c>
      <c r="I45" s="757"/>
      <c r="J45" s="779">
        <v>0</v>
      </c>
      <c r="K45" s="779">
        <v>0</v>
      </c>
      <c r="L45" s="448"/>
      <c r="M45" s="341"/>
      <c r="N45" s="341"/>
    </row>
    <row r="46" s="344" customFormat="1" ht="15" spans="2:14">
      <c r="B46" s="483"/>
      <c r="C46" s="780"/>
      <c r="D46" s="780"/>
      <c r="E46" s="781"/>
      <c r="F46" s="781"/>
      <c r="G46" s="778"/>
      <c r="H46" s="757" t="s">
        <v>129</v>
      </c>
      <c r="I46" s="757"/>
      <c r="J46" s="779">
        <v>12943842</v>
      </c>
      <c r="K46" s="779">
        <v>12943842</v>
      </c>
      <c r="L46" s="448"/>
      <c r="M46" s="341"/>
      <c r="N46" s="341"/>
    </row>
    <row r="47" s="344" customFormat="1" ht="9.95" customHeight="1" spans="2:14">
      <c r="B47" s="483"/>
      <c r="C47" s="780"/>
      <c r="D47" s="780"/>
      <c r="E47" s="781"/>
      <c r="F47" s="781"/>
      <c r="G47" s="778"/>
      <c r="H47" s="780"/>
      <c r="I47" s="592"/>
      <c r="J47" s="781"/>
      <c r="K47" s="781"/>
      <c r="L47" s="448"/>
      <c r="M47" s="341"/>
      <c r="N47" s="341"/>
    </row>
    <row r="48" s="344" customFormat="1" ht="15" spans="2:14">
      <c r="B48" s="483"/>
      <c r="C48" s="780"/>
      <c r="D48" s="780"/>
      <c r="E48" s="781"/>
      <c r="F48" s="781"/>
      <c r="G48" s="778"/>
      <c r="H48" s="756" t="s">
        <v>130</v>
      </c>
      <c r="I48" s="756"/>
      <c r="J48" s="788">
        <f>SUM(J49:J50)</f>
        <v>0</v>
      </c>
      <c r="K48" s="788">
        <f>SUM(K49:K50)</f>
        <v>0</v>
      </c>
      <c r="L48" s="448"/>
      <c r="M48" s="341"/>
      <c r="N48" s="341"/>
    </row>
    <row r="49" s="344" customFormat="1" ht="15" spans="2:14">
      <c r="B49" s="483"/>
      <c r="C49" s="780"/>
      <c r="D49" s="780"/>
      <c r="E49" s="781"/>
      <c r="F49" s="781"/>
      <c r="G49" s="778"/>
      <c r="H49" s="757" t="s">
        <v>131</v>
      </c>
      <c r="I49" s="757"/>
      <c r="J49" s="786">
        <v>0</v>
      </c>
      <c r="K49" s="786">
        <v>0</v>
      </c>
      <c r="L49" s="448"/>
      <c r="M49" s="341"/>
      <c r="N49" s="341"/>
    </row>
    <row r="50" s="344" customFormat="1" ht="15" spans="2:14">
      <c r="B50" s="483"/>
      <c r="C50" s="780"/>
      <c r="D50" s="780"/>
      <c r="E50" s="781"/>
      <c r="F50" s="781"/>
      <c r="G50" s="778"/>
      <c r="H50" s="757" t="s">
        <v>132</v>
      </c>
      <c r="I50" s="757"/>
      <c r="J50" s="786">
        <v>0</v>
      </c>
      <c r="K50" s="786">
        <v>0</v>
      </c>
      <c r="L50" s="448"/>
      <c r="M50" s="341"/>
      <c r="N50" s="341"/>
    </row>
    <row r="51" s="344" customFormat="1" ht="9.95" customHeight="1" spans="2:14">
      <c r="B51" s="483"/>
      <c r="C51" s="780"/>
      <c r="D51" s="780"/>
      <c r="E51" s="781"/>
      <c r="F51" s="781"/>
      <c r="G51" s="778"/>
      <c r="H51" s="780"/>
      <c r="I51" s="799"/>
      <c r="J51" s="781"/>
      <c r="K51" s="781"/>
      <c r="L51" s="448"/>
      <c r="M51" s="341"/>
      <c r="N51" s="341"/>
    </row>
    <row r="52" s="344" customFormat="1" ht="15" spans="2:14">
      <c r="B52" s="483"/>
      <c r="C52" s="780"/>
      <c r="D52" s="780"/>
      <c r="E52" s="781"/>
      <c r="F52" s="781"/>
      <c r="G52" s="778"/>
      <c r="H52" s="756" t="s">
        <v>133</v>
      </c>
      <c r="I52" s="756"/>
      <c r="J52" s="788">
        <f>J36+J41+J48</f>
        <v>51539510</v>
      </c>
      <c r="K52" s="788">
        <f>K36+K41+K48</f>
        <v>47298075</v>
      </c>
      <c r="L52" s="448"/>
      <c r="M52" s="341"/>
      <c r="N52" s="341" t="str">
        <f>IF(J54=E35,"","ERROR año actual")</f>
        <v/>
      </c>
    </row>
    <row r="53" s="344" customFormat="1" ht="9.95" customHeight="1" spans="2:14">
      <c r="B53" s="483"/>
      <c r="C53" s="780"/>
      <c r="D53" s="780"/>
      <c r="E53" s="781"/>
      <c r="F53" s="781"/>
      <c r="G53" s="778"/>
      <c r="H53" s="780"/>
      <c r="I53" s="592"/>
      <c r="J53" s="781"/>
      <c r="K53" s="781"/>
      <c r="L53" s="448"/>
      <c r="M53" s="341"/>
      <c r="N53" s="341"/>
    </row>
    <row r="54" s="344" customFormat="1" ht="15" spans="2:14">
      <c r="B54" s="483"/>
      <c r="C54" s="780"/>
      <c r="D54" s="780"/>
      <c r="E54" s="781"/>
      <c r="F54" s="781"/>
      <c r="G54" s="778"/>
      <c r="H54" s="702" t="s">
        <v>134</v>
      </c>
      <c r="I54" s="702"/>
      <c r="J54" s="788">
        <f>J52+J32</f>
        <v>70676190</v>
      </c>
      <c r="K54" s="788">
        <f>K52+K32</f>
        <v>65974693</v>
      </c>
      <c r="L54" s="448"/>
      <c r="M54" s="341"/>
      <c r="N54" s="341" t="str">
        <f>IF(K54=F35,"","ERROR año anterior")</f>
        <v/>
      </c>
    </row>
    <row r="55" s="344" customFormat="1" ht="9.95" customHeight="1" spans="2:14">
      <c r="B55" s="708"/>
      <c r="C55" s="709"/>
      <c r="D55" s="709"/>
      <c r="E55" s="709"/>
      <c r="F55" s="709"/>
      <c r="G55" s="790"/>
      <c r="H55" s="709"/>
      <c r="I55" s="709"/>
      <c r="J55" s="709"/>
      <c r="K55" s="709"/>
      <c r="L55" s="456"/>
      <c r="M55" s="341"/>
      <c r="N55" s="341"/>
    </row>
    <row r="56" s="344" customFormat="1" customHeight="1" spans="2:14">
      <c r="B56" s="791" t="s">
        <v>65</v>
      </c>
      <c r="C56" s="791"/>
      <c r="D56" s="791"/>
      <c r="E56" s="791"/>
      <c r="F56" s="791"/>
      <c r="G56" s="791"/>
      <c r="H56" s="791"/>
      <c r="I56" s="791"/>
      <c r="J56" s="791"/>
      <c r="K56" s="791"/>
      <c r="L56" s="341"/>
      <c r="M56" s="341"/>
      <c r="N56" s="341"/>
    </row>
    <row r="57" spans="10:11">
      <c r="J57" s="800"/>
      <c r="K57" s="801"/>
    </row>
    <row r="58" ht="15" spans="10:11">
      <c r="J58" s="802"/>
      <c r="K58" s="801"/>
    </row>
    <row r="59" ht="15" spans="10:10">
      <c r="J59" s="802"/>
    </row>
    <row r="60" ht="15" spans="10:10">
      <c r="J60" s="802"/>
    </row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 spans="2:2">
      <c r="B82" s="771" t="s">
        <v>66</v>
      </c>
    </row>
    <row r="83"/>
    <row r="84"/>
    <row r="85" spans="2:9">
      <c r="B85" s="803" t="s">
        <v>135</v>
      </c>
      <c r="C85" s="803"/>
      <c r="D85" s="804" t="s">
        <v>136</v>
      </c>
      <c r="E85" s="805"/>
      <c r="F85" s="806"/>
      <c r="G85" s="803" t="s">
        <v>135</v>
      </c>
      <c r="H85" s="803"/>
      <c r="I85" s="804" t="s">
        <v>136</v>
      </c>
    </row>
    <row r="86" spans="2:9">
      <c r="B86" s="807"/>
      <c r="C86" s="807"/>
      <c r="D86" s="808" t="s">
        <v>137</v>
      </c>
      <c r="E86" s="805"/>
      <c r="F86" s="806"/>
      <c r="G86" s="807"/>
      <c r="H86" s="807"/>
      <c r="I86" s="808" t="str">
        <f>D86</f>
        <v>AÑO INMEDIATO ANTERIOR</v>
      </c>
    </row>
    <row r="87" spans="2:9">
      <c r="B87" s="809"/>
      <c r="C87" s="809"/>
      <c r="D87" s="809"/>
      <c r="E87" s="8"/>
      <c r="F87" s="810"/>
      <c r="G87" s="809"/>
      <c r="H87" s="809"/>
      <c r="I87" s="809"/>
    </row>
    <row r="88" spans="2:9">
      <c r="B88" s="809"/>
      <c r="C88" s="809"/>
      <c r="D88" s="809"/>
      <c r="E88" s="8"/>
      <c r="F88" s="810"/>
      <c r="G88" s="809"/>
      <c r="H88" s="809"/>
      <c r="I88" s="809"/>
    </row>
    <row r="89" spans="2:9">
      <c r="B89" s="811" t="s">
        <v>78</v>
      </c>
      <c r="C89" s="811"/>
      <c r="D89" s="812"/>
      <c r="E89" s="8"/>
      <c r="F89" s="810"/>
      <c r="G89" s="811" t="s">
        <v>79</v>
      </c>
      <c r="H89" s="811"/>
      <c r="I89" s="831"/>
    </row>
    <row r="90" spans="2:9">
      <c r="B90" s="813"/>
      <c r="C90" s="814"/>
      <c r="D90" s="815"/>
      <c r="E90" s="8"/>
      <c r="F90" s="810"/>
      <c r="G90" s="813"/>
      <c r="H90" s="814"/>
      <c r="I90" s="832"/>
    </row>
    <row r="91" spans="2:9">
      <c r="B91" s="816" t="s">
        <v>80</v>
      </c>
      <c r="C91" s="816"/>
      <c r="D91" s="815"/>
      <c r="E91" s="8"/>
      <c r="F91" s="810"/>
      <c r="G91" s="816" t="s">
        <v>81</v>
      </c>
      <c r="H91" s="816"/>
      <c r="I91" s="815"/>
    </row>
    <row r="92" spans="2:9">
      <c r="B92" s="817"/>
      <c r="C92" s="818"/>
      <c r="D92" s="815"/>
      <c r="E92" s="8"/>
      <c r="F92" s="810"/>
      <c r="G92" s="817"/>
      <c r="H92" s="818"/>
      <c r="I92" s="815"/>
    </row>
    <row r="93" customHeight="1" spans="2:9">
      <c r="B93" s="819" t="s">
        <v>82</v>
      </c>
      <c r="C93" s="819"/>
      <c r="D93" s="786">
        <v>1656005</v>
      </c>
      <c r="E93" s="8"/>
      <c r="F93" s="810"/>
      <c r="G93" s="819" t="s">
        <v>83</v>
      </c>
      <c r="H93" s="819"/>
      <c r="I93" s="786">
        <v>18676618</v>
      </c>
    </row>
    <row r="94" customHeight="1" spans="2:9">
      <c r="B94" s="819" t="s">
        <v>84</v>
      </c>
      <c r="C94" s="819"/>
      <c r="D94" s="786">
        <v>29199146</v>
      </c>
      <c r="E94" s="8"/>
      <c r="F94" s="810"/>
      <c r="G94" s="819" t="s">
        <v>85</v>
      </c>
      <c r="H94" s="819"/>
      <c r="I94" s="815">
        <v>0</v>
      </c>
    </row>
    <row r="95" customHeight="1" spans="2:9">
      <c r="B95" s="819" t="s">
        <v>86</v>
      </c>
      <c r="C95" s="819"/>
      <c r="D95" s="786">
        <v>0</v>
      </c>
      <c r="E95" s="820"/>
      <c r="F95" s="810"/>
      <c r="G95" s="819" t="s">
        <v>87</v>
      </c>
      <c r="H95" s="819"/>
      <c r="I95" s="815">
        <v>0</v>
      </c>
    </row>
    <row r="96" customHeight="1" spans="2:9">
      <c r="B96" s="819" t="s">
        <v>88</v>
      </c>
      <c r="C96" s="819"/>
      <c r="D96" s="786">
        <v>0</v>
      </c>
      <c r="E96" s="815"/>
      <c r="F96" s="810"/>
      <c r="G96" s="819" t="s">
        <v>89</v>
      </c>
      <c r="H96" s="819"/>
      <c r="I96" s="815">
        <v>0</v>
      </c>
    </row>
    <row r="97" customHeight="1" spans="2:9">
      <c r="B97" s="819" t="s">
        <v>90</v>
      </c>
      <c r="C97" s="819"/>
      <c r="D97" s="786">
        <v>0</v>
      </c>
      <c r="E97" s="815"/>
      <c r="F97" s="810"/>
      <c r="G97" s="819" t="s">
        <v>91</v>
      </c>
      <c r="H97" s="819"/>
      <c r="I97" s="815">
        <v>0</v>
      </c>
    </row>
    <row r="98" customHeight="1" spans="2:9">
      <c r="B98" s="819" t="s">
        <v>92</v>
      </c>
      <c r="C98" s="819"/>
      <c r="D98" s="786">
        <v>0</v>
      </c>
      <c r="E98" s="815"/>
      <c r="F98" s="810"/>
      <c r="G98" s="821" t="s">
        <v>93</v>
      </c>
      <c r="H98" s="821"/>
      <c r="I98" s="815">
        <v>0</v>
      </c>
    </row>
    <row r="99" customHeight="1" spans="2:9">
      <c r="B99" s="819" t="s">
        <v>94</v>
      </c>
      <c r="C99" s="819"/>
      <c r="D99" s="786">
        <v>0</v>
      </c>
      <c r="E99" s="815"/>
      <c r="F99" s="810"/>
      <c r="G99" s="819" t="s">
        <v>95</v>
      </c>
      <c r="H99" s="819"/>
      <c r="I99" s="815">
        <v>0</v>
      </c>
    </row>
    <row r="100" customHeight="1" spans="2:9">
      <c r="B100" s="822"/>
      <c r="C100" s="819"/>
      <c r="D100" s="823"/>
      <c r="E100" s="815"/>
      <c r="F100" s="810"/>
      <c r="G100" s="819" t="s">
        <v>96</v>
      </c>
      <c r="H100" s="819"/>
      <c r="I100" s="815">
        <v>0</v>
      </c>
    </row>
    <row r="101" customHeight="1" spans="2:9">
      <c r="B101" s="816" t="s">
        <v>97</v>
      </c>
      <c r="C101" s="816"/>
      <c r="D101" s="824">
        <f>SUM(D93:D99)</f>
        <v>30855151</v>
      </c>
      <c r="E101" s="815"/>
      <c r="F101" s="810"/>
      <c r="G101" s="813"/>
      <c r="H101" s="814"/>
      <c r="I101" s="825"/>
    </row>
    <row r="102" customHeight="1" spans="2:9">
      <c r="B102" s="813"/>
      <c r="C102" s="811"/>
      <c r="D102" s="825"/>
      <c r="E102" s="815"/>
      <c r="F102" s="810"/>
      <c r="G102" s="816" t="s">
        <v>98</v>
      </c>
      <c r="H102" s="816"/>
      <c r="I102" s="824">
        <f>SUM(I93:I100)</f>
        <v>18676618</v>
      </c>
    </row>
    <row r="103" spans="2:9">
      <c r="B103" s="822"/>
      <c r="C103" s="822"/>
      <c r="D103" s="823"/>
      <c r="E103" s="823"/>
      <c r="F103" s="810"/>
      <c r="G103" s="826"/>
      <c r="H103" s="819"/>
      <c r="I103" s="823"/>
    </row>
    <row r="104" customHeight="1" spans="2:9">
      <c r="B104" s="816" t="s">
        <v>99</v>
      </c>
      <c r="C104" s="816"/>
      <c r="D104" s="815"/>
      <c r="E104" s="824"/>
      <c r="F104" s="810"/>
      <c r="G104" s="816" t="s">
        <v>101</v>
      </c>
      <c r="H104" s="816"/>
      <c r="I104" s="815"/>
    </row>
    <row r="105" spans="2:9">
      <c r="B105" s="822"/>
      <c r="C105" s="822"/>
      <c r="D105" s="823"/>
      <c r="E105" s="825"/>
      <c r="F105" s="810"/>
      <c r="G105" s="822"/>
      <c r="H105" s="819"/>
      <c r="I105" s="823"/>
    </row>
    <row r="106" customHeight="1" spans="2:9">
      <c r="B106" s="819" t="s">
        <v>100</v>
      </c>
      <c r="C106" s="819"/>
      <c r="D106" s="786">
        <v>0</v>
      </c>
      <c r="E106" s="823"/>
      <c r="F106" s="810"/>
      <c r="G106" s="819" t="s">
        <v>103</v>
      </c>
      <c r="H106" s="819"/>
      <c r="I106" s="815">
        <v>0</v>
      </c>
    </row>
    <row r="107" customHeight="1" spans="2:9">
      <c r="B107" s="819" t="s">
        <v>102</v>
      </c>
      <c r="C107" s="819"/>
      <c r="D107" s="786">
        <v>0</v>
      </c>
      <c r="E107" s="815"/>
      <c r="F107" s="810"/>
      <c r="G107" s="819" t="s">
        <v>105</v>
      </c>
      <c r="H107" s="819"/>
      <c r="I107" s="815">
        <v>0</v>
      </c>
    </row>
    <row r="108" customHeight="1" spans="2:9">
      <c r="B108" s="819" t="s">
        <v>104</v>
      </c>
      <c r="C108" s="819"/>
      <c r="D108" s="786">
        <v>23329742</v>
      </c>
      <c r="E108" s="823"/>
      <c r="F108" s="810"/>
      <c r="G108" s="819" t="s">
        <v>107</v>
      </c>
      <c r="H108" s="819"/>
      <c r="I108" s="815">
        <v>0</v>
      </c>
    </row>
    <row r="109" customHeight="1" spans="2:9">
      <c r="B109" s="819" t="s">
        <v>106</v>
      </c>
      <c r="C109" s="819"/>
      <c r="D109" s="786">
        <v>11456138</v>
      </c>
      <c r="E109" s="815"/>
      <c r="F109" s="810"/>
      <c r="G109" s="819" t="s">
        <v>109</v>
      </c>
      <c r="H109" s="819"/>
      <c r="I109" s="815">
        <v>0</v>
      </c>
    </row>
    <row r="110" customHeight="1" spans="2:9">
      <c r="B110" s="819" t="s">
        <v>108</v>
      </c>
      <c r="C110" s="819"/>
      <c r="D110" s="786">
        <v>333662</v>
      </c>
      <c r="E110" s="815"/>
      <c r="F110" s="810"/>
      <c r="G110" s="821" t="s">
        <v>111</v>
      </c>
      <c r="H110" s="821"/>
      <c r="I110" s="815">
        <v>0</v>
      </c>
    </row>
    <row r="111" customHeight="1" spans="2:9">
      <c r="B111" s="819" t="s">
        <v>110</v>
      </c>
      <c r="C111" s="819"/>
      <c r="D111" s="786">
        <v>0</v>
      </c>
      <c r="E111" s="815"/>
      <c r="F111" s="810"/>
      <c r="G111" s="819" t="s">
        <v>113</v>
      </c>
      <c r="H111" s="819"/>
      <c r="I111" s="815">
        <v>0</v>
      </c>
    </row>
    <row r="112" customHeight="1" spans="2:9">
      <c r="B112" s="819" t="s">
        <v>112</v>
      </c>
      <c r="C112" s="819"/>
      <c r="D112" s="786">
        <v>0</v>
      </c>
      <c r="E112" s="815"/>
      <c r="F112" s="810"/>
      <c r="G112" s="822"/>
      <c r="H112" s="819"/>
      <c r="I112" s="823"/>
    </row>
    <row r="113" customHeight="1" spans="2:9">
      <c r="B113" s="819" t="s">
        <v>114</v>
      </c>
      <c r="C113" s="819"/>
      <c r="D113" s="786">
        <v>0</v>
      </c>
      <c r="E113" s="815"/>
      <c r="F113" s="810"/>
      <c r="G113" s="816" t="s">
        <v>116</v>
      </c>
      <c r="H113" s="816"/>
      <c r="I113" s="824">
        <f>SUM(I106:I111)</f>
        <v>0</v>
      </c>
    </row>
    <row r="114" customHeight="1" spans="2:9">
      <c r="B114" s="819" t="s">
        <v>115</v>
      </c>
      <c r="C114" s="819"/>
      <c r="D114" s="786">
        <v>0</v>
      </c>
      <c r="E114" s="815"/>
      <c r="F114" s="810"/>
      <c r="G114" s="813"/>
      <c r="H114" s="811"/>
      <c r="I114" s="833"/>
    </row>
    <row r="115" customHeight="1" spans="2:9">
      <c r="B115" s="822"/>
      <c r="C115" s="819"/>
      <c r="D115" s="823"/>
      <c r="E115" s="815"/>
      <c r="F115" s="810"/>
      <c r="G115" s="816" t="s">
        <v>138</v>
      </c>
      <c r="H115" s="816"/>
      <c r="I115" s="824">
        <f>I102+I113</f>
        <v>18676618</v>
      </c>
    </row>
    <row r="116" customHeight="1" spans="2:9">
      <c r="B116" s="816" t="s">
        <v>118</v>
      </c>
      <c r="C116" s="816"/>
      <c r="D116" s="824">
        <f>SUM(D106:D114)</f>
        <v>35119542</v>
      </c>
      <c r="E116" s="815"/>
      <c r="F116" s="810"/>
      <c r="G116" s="813"/>
      <c r="H116" s="827"/>
      <c r="I116" s="825"/>
    </row>
    <row r="117" customHeight="1" spans="2:9">
      <c r="B117" s="822"/>
      <c r="C117" s="813"/>
      <c r="D117" s="828"/>
      <c r="E117" s="815"/>
      <c r="F117" s="810"/>
      <c r="G117" s="811" t="s">
        <v>119</v>
      </c>
      <c r="H117" s="811"/>
      <c r="I117" s="823"/>
    </row>
    <row r="118" customHeight="1" spans="2:9">
      <c r="B118" s="816" t="s">
        <v>120</v>
      </c>
      <c r="C118" s="816"/>
      <c r="D118" s="824">
        <f>D101+D116</f>
        <v>65974693</v>
      </c>
      <c r="E118" s="823"/>
      <c r="F118" s="810"/>
      <c r="G118" s="813"/>
      <c r="H118" s="827"/>
      <c r="I118" s="823"/>
    </row>
    <row r="119" customHeight="1" spans="2:9">
      <c r="B119" s="829"/>
      <c r="C119" s="8"/>
      <c r="D119" s="823"/>
      <c r="E119" s="824"/>
      <c r="F119" s="810"/>
      <c r="G119" s="816" t="s">
        <v>121</v>
      </c>
      <c r="H119" s="816"/>
      <c r="I119" s="824">
        <f>SUM(I121:I123)</f>
        <v>4347</v>
      </c>
    </row>
    <row r="120" spans="2:9">
      <c r="B120" s="829"/>
      <c r="C120" s="8"/>
      <c r="D120" s="823"/>
      <c r="E120" s="828"/>
      <c r="F120" s="810"/>
      <c r="G120" s="822"/>
      <c r="H120" s="830"/>
      <c r="I120" s="823"/>
    </row>
    <row r="121" customHeight="1" spans="2:9">
      <c r="B121" s="829"/>
      <c r="C121" s="8"/>
      <c r="D121" s="823"/>
      <c r="E121" s="824"/>
      <c r="F121" s="810"/>
      <c r="G121" s="819" t="s">
        <v>46</v>
      </c>
      <c r="H121" s="819"/>
      <c r="I121" s="815">
        <v>0</v>
      </c>
    </row>
    <row r="122" customHeight="1" spans="2:9">
      <c r="B122" s="829"/>
      <c r="C122" s="8"/>
      <c r="D122" s="823"/>
      <c r="E122" s="8"/>
      <c r="F122" s="810"/>
      <c r="G122" s="819" t="s">
        <v>122</v>
      </c>
      <c r="H122" s="819"/>
      <c r="I122" s="815">
        <v>4347</v>
      </c>
    </row>
    <row r="123" customHeight="1" spans="2:9">
      <c r="B123" s="829"/>
      <c r="C123" s="8"/>
      <c r="D123" s="823"/>
      <c r="E123" s="8"/>
      <c r="F123" s="810"/>
      <c r="G123" s="819" t="s">
        <v>123</v>
      </c>
      <c r="H123" s="819"/>
      <c r="I123" s="815">
        <v>0</v>
      </c>
    </row>
    <row r="124" spans="2:9">
      <c r="B124" s="829"/>
      <c r="C124" s="8"/>
      <c r="D124" s="823"/>
      <c r="E124" s="8"/>
      <c r="F124" s="810"/>
      <c r="G124" s="822"/>
      <c r="H124" s="830"/>
      <c r="I124" s="823"/>
    </row>
    <row r="125" customHeight="1" spans="2:9">
      <c r="B125" s="829"/>
      <c r="C125" s="8"/>
      <c r="D125" s="823"/>
      <c r="E125" s="8"/>
      <c r="F125" s="810"/>
      <c r="G125" s="816" t="s">
        <v>124</v>
      </c>
      <c r="H125" s="816"/>
      <c r="I125" s="824">
        <f>SUM(I127:I131)</f>
        <v>47293728</v>
      </c>
    </row>
    <row r="126" spans="2:9">
      <c r="B126" s="829"/>
      <c r="C126" s="8"/>
      <c r="D126" s="823"/>
      <c r="E126" s="8"/>
      <c r="F126" s="810"/>
      <c r="G126" s="813"/>
      <c r="H126" s="830"/>
      <c r="I126" s="834"/>
    </row>
    <row r="127" customHeight="1" spans="2:9">
      <c r="B127" s="829"/>
      <c r="C127" s="8"/>
      <c r="D127" s="823"/>
      <c r="E127" s="8"/>
      <c r="F127" s="810"/>
      <c r="G127" s="819" t="s">
        <v>125</v>
      </c>
      <c r="H127" s="819"/>
      <c r="I127" s="835">
        <f>'1.EA'!I137</f>
        <v>166155</v>
      </c>
    </row>
    <row r="128" customHeight="1" spans="2:9">
      <c r="B128" s="829"/>
      <c r="C128" s="8"/>
      <c r="D128" s="823"/>
      <c r="E128" s="8"/>
      <c r="F128" s="810"/>
      <c r="G128" s="819" t="s">
        <v>126</v>
      </c>
      <c r="H128" s="819"/>
      <c r="I128" s="786">
        <v>17044008</v>
      </c>
    </row>
    <row r="129" customHeight="1" spans="2:9">
      <c r="B129" s="829"/>
      <c r="C129" s="8"/>
      <c r="D129" s="823"/>
      <c r="E129" s="8"/>
      <c r="F129" s="810"/>
      <c r="G129" s="819" t="s">
        <v>127</v>
      </c>
      <c r="H129" s="819"/>
      <c r="I129" s="786">
        <v>17139723</v>
      </c>
    </row>
    <row r="130" customHeight="1" spans="2:9">
      <c r="B130" s="829"/>
      <c r="C130" s="8"/>
      <c r="D130" s="823"/>
      <c r="E130" s="8"/>
      <c r="F130" s="810"/>
      <c r="G130" s="819" t="s">
        <v>128</v>
      </c>
      <c r="H130" s="819"/>
      <c r="I130" s="786">
        <v>0</v>
      </c>
    </row>
    <row r="131" customHeight="1" spans="2:9">
      <c r="B131" s="829"/>
      <c r="C131" s="8"/>
      <c r="D131" s="823"/>
      <c r="E131" s="8"/>
      <c r="F131" s="810"/>
      <c r="G131" s="819" t="s">
        <v>129</v>
      </c>
      <c r="H131" s="819"/>
      <c r="I131" s="786">
        <v>12943842</v>
      </c>
    </row>
    <row r="132" spans="2:9">
      <c r="B132" s="829"/>
      <c r="C132" s="8"/>
      <c r="D132" s="823"/>
      <c r="E132" s="8"/>
      <c r="F132" s="810"/>
      <c r="G132" s="822"/>
      <c r="H132" s="830"/>
      <c r="I132" s="823"/>
    </row>
    <row r="133" customHeight="1" spans="2:9">
      <c r="B133" s="829"/>
      <c r="C133" s="8"/>
      <c r="D133" s="823"/>
      <c r="E133" s="8"/>
      <c r="F133" s="810"/>
      <c r="G133" s="816" t="s">
        <v>130</v>
      </c>
      <c r="H133" s="816"/>
      <c r="I133" s="824">
        <f>SUM(I135:I136)</f>
        <v>0</v>
      </c>
    </row>
    <row r="134" spans="2:9">
      <c r="B134" s="829"/>
      <c r="C134" s="8"/>
      <c r="D134" s="823"/>
      <c r="E134" s="8"/>
      <c r="F134" s="810"/>
      <c r="G134" s="822"/>
      <c r="H134" s="830"/>
      <c r="I134" s="823"/>
    </row>
    <row r="135" customHeight="1" spans="2:9">
      <c r="B135" s="829"/>
      <c r="C135" s="8"/>
      <c r="D135" s="823"/>
      <c r="E135" s="8"/>
      <c r="F135" s="810"/>
      <c r="G135" s="819" t="s">
        <v>131</v>
      </c>
      <c r="H135" s="819"/>
      <c r="I135" s="815">
        <v>0</v>
      </c>
    </row>
    <row r="136" customHeight="1" spans="2:9">
      <c r="B136" s="829"/>
      <c r="C136" s="8"/>
      <c r="D136" s="823"/>
      <c r="E136" s="8"/>
      <c r="F136" s="810"/>
      <c r="G136" s="819" t="s">
        <v>132</v>
      </c>
      <c r="H136" s="819"/>
      <c r="I136" s="815">
        <v>0</v>
      </c>
    </row>
    <row r="137" spans="2:9">
      <c r="B137" s="829"/>
      <c r="C137" s="8"/>
      <c r="D137" s="823"/>
      <c r="E137" s="8"/>
      <c r="F137" s="810"/>
      <c r="G137" s="822"/>
      <c r="H137" s="836"/>
      <c r="I137" s="823"/>
    </row>
    <row r="138" customHeight="1" spans="2:9">
      <c r="B138" s="829"/>
      <c r="C138" s="8"/>
      <c r="D138" s="823"/>
      <c r="E138" s="8"/>
      <c r="F138" s="810"/>
      <c r="G138" s="816" t="s">
        <v>133</v>
      </c>
      <c r="H138" s="816"/>
      <c r="I138" s="824">
        <f>I119+I125+I133</f>
        <v>47298075</v>
      </c>
    </row>
    <row r="139" spans="2:9">
      <c r="B139" s="829"/>
      <c r="C139" s="8"/>
      <c r="D139" s="823"/>
      <c r="E139" s="8"/>
      <c r="F139" s="810"/>
      <c r="G139" s="822"/>
      <c r="H139" s="830"/>
      <c r="I139" s="828"/>
    </row>
    <row r="140" customHeight="1" spans="2:9">
      <c r="B140" s="829"/>
      <c r="C140" s="8"/>
      <c r="D140" s="823"/>
      <c r="E140" s="8"/>
      <c r="F140" s="810"/>
      <c r="G140" s="816" t="s">
        <v>139</v>
      </c>
      <c r="H140" s="816"/>
      <c r="I140" s="824">
        <f>I115+I138</f>
        <v>65974693</v>
      </c>
    </row>
    <row r="141"/>
    <row r="142" spans="9:9">
      <c r="I142" s="771" t="str">
        <f>IF(I140=D118,"","ERROR diciembre anterior")</f>
        <v/>
      </c>
    </row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</sheetData>
  <mergeCells count="126">
    <mergeCell ref="B1:L1"/>
    <mergeCell ref="B2:L2"/>
    <mergeCell ref="B3:L3"/>
    <mergeCell ref="B4:L4"/>
    <mergeCell ref="B5:L5"/>
    <mergeCell ref="B6:L6"/>
    <mergeCell ref="C8:D8"/>
    <mergeCell ref="H8:I8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H18:I18"/>
    <mergeCell ref="C19:D19"/>
    <mergeCell ref="H20:I20"/>
    <mergeCell ref="C21:D21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C30:D30"/>
    <mergeCell ref="H30:I30"/>
    <mergeCell ref="C31:D31"/>
    <mergeCell ref="H32:I32"/>
    <mergeCell ref="C33:D33"/>
    <mergeCell ref="H34:I34"/>
    <mergeCell ref="C35:D35"/>
    <mergeCell ref="H36:I36"/>
    <mergeCell ref="H37:I37"/>
    <mergeCell ref="H38:I38"/>
    <mergeCell ref="H39:I39"/>
    <mergeCell ref="H41:I41"/>
    <mergeCell ref="H42:I42"/>
    <mergeCell ref="H43:I43"/>
    <mergeCell ref="H44:I44"/>
    <mergeCell ref="H45:I45"/>
    <mergeCell ref="H46:I46"/>
    <mergeCell ref="H48:I48"/>
    <mergeCell ref="H49:I49"/>
    <mergeCell ref="H50:I50"/>
    <mergeCell ref="H52:I52"/>
    <mergeCell ref="H54:I54"/>
    <mergeCell ref="B56:K56"/>
    <mergeCell ref="B89:C89"/>
    <mergeCell ref="G89:H89"/>
    <mergeCell ref="B91:C91"/>
    <mergeCell ref="G91:H91"/>
    <mergeCell ref="B93:C93"/>
    <mergeCell ref="G93:H93"/>
    <mergeCell ref="B94:C94"/>
    <mergeCell ref="G94:H94"/>
    <mergeCell ref="B95:C95"/>
    <mergeCell ref="G95:H95"/>
    <mergeCell ref="B96:C96"/>
    <mergeCell ref="G96:H96"/>
    <mergeCell ref="B97:C97"/>
    <mergeCell ref="G97:H97"/>
    <mergeCell ref="B98:C98"/>
    <mergeCell ref="G98:H98"/>
    <mergeCell ref="B99:C99"/>
    <mergeCell ref="G99:H99"/>
    <mergeCell ref="G100:H100"/>
    <mergeCell ref="B101:C101"/>
    <mergeCell ref="G102:H102"/>
    <mergeCell ref="B104:C104"/>
    <mergeCell ref="G104:H104"/>
    <mergeCell ref="B106:C106"/>
    <mergeCell ref="G106:H106"/>
    <mergeCell ref="B107:C107"/>
    <mergeCell ref="G107:H107"/>
    <mergeCell ref="B108:C108"/>
    <mergeCell ref="G108:H108"/>
    <mergeCell ref="B109:C109"/>
    <mergeCell ref="G109:H109"/>
    <mergeCell ref="B110:C110"/>
    <mergeCell ref="G110:H110"/>
    <mergeCell ref="B111:C111"/>
    <mergeCell ref="G111:H111"/>
    <mergeCell ref="B112:C112"/>
    <mergeCell ref="B113:C113"/>
    <mergeCell ref="G113:H113"/>
    <mergeCell ref="B114:C114"/>
    <mergeCell ref="G115:H115"/>
    <mergeCell ref="B116:C116"/>
    <mergeCell ref="G117:H117"/>
    <mergeCell ref="B118:C118"/>
    <mergeCell ref="G119:H119"/>
    <mergeCell ref="G121:H121"/>
    <mergeCell ref="G122:H122"/>
    <mergeCell ref="G123:H123"/>
    <mergeCell ref="G125:H125"/>
    <mergeCell ref="G127:H127"/>
    <mergeCell ref="G128:H128"/>
    <mergeCell ref="G129:H129"/>
    <mergeCell ref="G130:H130"/>
    <mergeCell ref="G131:H131"/>
    <mergeCell ref="G133:H133"/>
    <mergeCell ref="G135:H135"/>
    <mergeCell ref="G136:H136"/>
    <mergeCell ref="G138:H138"/>
    <mergeCell ref="G140:H140"/>
    <mergeCell ref="B85:C86"/>
    <mergeCell ref="G85:H86"/>
  </mergeCells>
  <printOptions horizontalCentered="1" verticalCentered="1"/>
  <pageMargins left="0.31496062992126" right="0.31496062992126" top="0.354330708661417" bottom="0.354330708661417" header="0" footer="0"/>
  <pageSetup paperSize="9" scale="58" orientation="landscape"/>
  <headerFooter>
    <oddHeader>&amp;C
&amp;G</oddHead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89"/>
  <sheetViews>
    <sheetView showGridLines="0" topLeftCell="A39" workbookViewId="0">
      <selection activeCell="D78" sqref="D78"/>
    </sheetView>
  </sheetViews>
  <sheetFormatPr defaultColWidth="0" defaultRowHeight="15" zeroHeight="1"/>
  <cols>
    <col min="1" max="1" width="5.71428571428571" customWidth="1"/>
    <col min="2" max="2" width="2.71428571428571" customWidth="1"/>
    <col min="3" max="3" width="11.4285714285714" customWidth="1"/>
    <col min="4" max="4" width="57.4285714285714" customWidth="1"/>
    <col min="5" max="6" width="21" customWidth="1"/>
    <col min="7" max="7" width="2.71428571428571" customWidth="1"/>
    <col min="8" max="8" width="2.71428571428571" style="113" customWidth="1"/>
    <col min="9" max="9" width="50.7142857142857" customWidth="1"/>
  </cols>
  <sheetData>
    <row r="1" ht="18.75" customHeight="1" spans="2:9">
      <c r="B1" s="467" t="str">
        <f>'2.ESF'!B1:L1</f>
        <v>CUENTA PÚBLICA 2022</v>
      </c>
      <c r="C1" s="467"/>
      <c r="D1" s="467"/>
      <c r="E1" s="467"/>
      <c r="F1" s="467"/>
      <c r="G1" s="467"/>
      <c r="H1" s="341"/>
      <c r="I1" s="341"/>
    </row>
    <row r="2" s="680" customFormat="1" ht="15.95" customHeight="1" spans="2:9">
      <c r="B2" s="735" t="str">
        <f>'1.EA'!B2:G2</f>
        <v>GOBIERNO DEL ESTADO DE VERACRUZ DE IGNACIO DE LA LLAVE</v>
      </c>
      <c r="C2" s="544"/>
      <c r="D2" s="544"/>
      <c r="E2" s="544"/>
      <c r="F2" s="544"/>
      <c r="G2" s="736"/>
      <c r="H2" s="737"/>
      <c r="I2" s="745"/>
    </row>
    <row r="3" s="680" customFormat="1" ht="15.95" customHeight="1" spans="2:9">
      <c r="B3" s="738" t="str">
        <f>'2.ESF'!B3:L3</f>
        <v>INSTITUTO TECNOLÓGICO SUPERIOR DE PEROTE</v>
      </c>
      <c r="C3" s="739"/>
      <c r="D3" s="739"/>
      <c r="E3" s="739"/>
      <c r="F3" s="739"/>
      <c r="G3" s="740"/>
      <c r="H3" s="737"/>
      <c r="I3" s="745"/>
    </row>
    <row r="4" s="680" customFormat="1" ht="15.95" customHeight="1" spans="2:9">
      <c r="B4" s="738" t="s">
        <v>140</v>
      </c>
      <c r="C4" s="739"/>
      <c r="D4" s="739"/>
      <c r="E4" s="739"/>
      <c r="F4" s="739"/>
      <c r="G4" s="740"/>
      <c r="H4" s="741"/>
      <c r="I4" s="745"/>
    </row>
    <row r="5" s="680" customFormat="1" ht="15.95" customHeight="1" spans="2:9">
      <c r="B5" s="738" t="str">
        <f>'1.EA'!B5:G5</f>
        <v>Del 1 de Enero al 31  de Diciembre de 2022</v>
      </c>
      <c r="C5" s="739"/>
      <c r="D5" s="739"/>
      <c r="E5" s="739"/>
      <c r="F5" s="739"/>
      <c r="G5" s="740"/>
      <c r="H5" s="741"/>
      <c r="I5" s="745"/>
    </row>
    <row r="6" s="680" customFormat="1" ht="15.95" customHeight="1" spans="2:9">
      <c r="B6" s="742" t="s">
        <v>9</v>
      </c>
      <c r="C6" s="743"/>
      <c r="D6" s="743"/>
      <c r="E6" s="743"/>
      <c r="F6" s="743"/>
      <c r="G6" s="744"/>
      <c r="H6" s="737"/>
      <c r="I6" s="745"/>
    </row>
    <row r="7" s="680" customFormat="1" ht="5.1" customHeight="1" spans="2:9">
      <c r="B7" s="745"/>
      <c r="C7" s="745"/>
      <c r="D7" s="745"/>
      <c r="E7" s="745"/>
      <c r="F7" s="745"/>
      <c r="G7" s="745"/>
      <c r="H7" s="745"/>
      <c r="I7" s="766"/>
    </row>
    <row r="8" ht="20.25" customHeight="1" spans="2:9">
      <c r="B8" s="746"/>
      <c r="C8" s="747"/>
      <c r="D8" s="747"/>
      <c r="E8" s="748" t="s">
        <v>141</v>
      </c>
      <c r="F8" s="748" t="s">
        <v>142</v>
      </c>
      <c r="G8" s="749"/>
      <c r="H8" s="750"/>
      <c r="I8" s="737"/>
    </row>
    <row r="9" ht="5.1" customHeight="1" spans="2:9">
      <c r="B9" s="445"/>
      <c r="C9" s="751"/>
      <c r="D9" s="751"/>
      <c r="E9" s="752"/>
      <c r="F9" s="752"/>
      <c r="G9" s="448"/>
      <c r="H9" s="341"/>
      <c r="I9" s="341"/>
    </row>
    <row r="10" spans="2:8">
      <c r="B10" s="753"/>
      <c r="C10" s="702" t="s">
        <v>78</v>
      </c>
      <c r="D10" s="702"/>
      <c r="E10" s="754">
        <f>E11+E20</f>
        <v>0</v>
      </c>
      <c r="F10" s="754">
        <f>F11+F20</f>
        <v>4701497</v>
      </c>
      <c r="G10" s="515"/>
      <c r="H10" s="466"/>
    </row>
    <row r="11" spans="2:8">
      <c r="B11" s="755"/>
      <c r="C11" s="756" t="s">
        <v>80</v>
      </c>
      <c r="D11" s="756"/>
      <c r="E11" s="754">
        <f>SUM(E12:E18)</f>
        <v>0</v>
      </c>
      <c r="F11" s="754">
        <f>SUM(F12:F18)</f>
        <v>3885315</v>
      </c>
      <c r="G11" s="515"/>
      <c r="H11" s="466"/>
    </row>
    <row r="12" spans="2:8">
      <c r="B12" s="753"/>
      <c r="C12" s="757" t="s">
        <v>82</v>
      </c>
      <c r="D12" s="757"/>
      <c r="E12" s="758">
        <f>IF('2.ESF'!E11&lt;'2.ESF'!D93,'2.ESF'!D93-'2.ESF'!E11,0)</f>
        <v>0</v>
      </c>
      <c r="F12" s="758">
        <f>IF(E12&gt;0,0,'2.ESF'!E11-'2.ESF'!D93)</f>
        <v>3486143</v>
      </c>
      <c r="G12" s="515"/>
      <c r="H12" s="466"/>
    </row>
    <row r="13" spans="2:8">
      <c r="B13" s="753"/>
      <c r="C13" s="757" t="s">
        <v>84</v>
      </c>
      <c r="D13" s="757"/>
      <c r="E13" s="758">
        <f>IF('2.ESF'!E12&lt;'2.ESF'!D94,'2.ESF'!D94-'2.ESF'!E12,0)</f>
        <v>0</v>
      </c>
      <c r="F13" s="758">
        <f>IF(E13&gt;0,0,'2.ESF'!E12-'2.ESF'!D94)</f>
        <v>399172</v>
      </c>
      <c r="G13" s="515"/>
      <c r="H13" s="466"/>
    </row>
    <row r="14" spans="2:8">
      <c r="B14" s="753"/>
      <c r="C14" s="757" t="s">
        <v>86</v>
      </c>
      <c r="D14" s="757"/>
      <c r="E14" s="758">
        <f>IF('2.ESF'!E13&lt;'2.ESF'!D95,'2.ESF'!D95-'2.ESF'!E13,0)</f>
        <v>0</v>
      </c>
      <c r="F14" s="758">
        <f>IF(E14&gt;0,0,'2.ESF'!E13-'2.ESF'!D95)</f>
        <v>1.9208528e-9</v>
      </c>
      <c r="G14" s="515"/>
      <c r="H14" s="466"/>
    </row>
    <row r="15" spans="2:8">
      <c r="B15" s="753"/>
      <c r="C15" s="757" t="s">
        <v>88</v>
      </c>
      <c r="D15" s="757"/>
      <c r="E15" s="758">
        <f>IF('2.ESF'!E14&lt;'2.ESF'!D96,'2.ESF'!D96-'2.ESF'!E14,0)</f>
        <v>0</v>
      </c>
      <c r="F15" s="758">
        <f>IF(E15&gt;0,0,'2.ESF'!E14-'2.ESF'!D96)</f>
        <v>0</v>
      </c>
      <c r="G15" s="515"/>
      <c r="H15" s="466"/>
    </row>
    <row r="16" spans="2:8">
      <c r="B16" s="753"/>
      <c r="C16" s="757" t="s">
        <v>90</v>
      </c>
      <c r="D16" s="757"/>
      <c r="E16" s="758">
        <f>IF('2.ESF'!E15&lt;'2.ESF'!D97,'2.ESF'!D97-'2.ESF'!E15,0)</f>
        <v>0</v>
      </c>
      <c r="F16" s="758">
        <f>IF(E16&gt;0,0,'2.ESF'!E15-'2.ESF'!D97)</f>
        <v>0</v>
      </c>
      <c r="G16" s="515"/>
      <c r="H16" s="466"/>
    </row>
    <row r="17" spans="2:8">
      <c r="B17" s="753"/>
      <c r="C17" s="757" t="s">
        <v>92</v>
      </c>
      <c r="D17" s="757"/>
      <c r="E17" s="758">
        <f>IF('2.ESF'!E16&lt;'2.ESF'!D98,'2.ESF'!D98-'2.ESF'!E16,0)</f>
        <v>0</v>
      </c>
      <c r="F17" s="758">
        <f>IF(E17&gt;0,0,'2.ESF'!E16-'2.ESF'!D98)</f>
        <v>0</v>
      </c>
      <c r="G17" s="515"/>
      <c r="H17" s="466"/>
    </row>
    <row r="18" spans="2:8">
      <c r="B18" s="753"/>
      <c r="C18" s="757" t="s">
        <v>94</v>
      </c>
      <c r="D18" s="757"/>
      <c r="E18" s="758">
        <f>IF('2.ESF'!E17&lt;'2.ESF'!D99,'2.ESF'!D99-'2.ESF'!E17,0)</f>
        <v>0</v>
      </c>
      <c r="F18" s="758">
        <f>IF(E18&gt;0,0,'2.ESF'!E17-'2.ESF'!D99)</f>
        <v>0</v>
      </c>
      <c r="G18" s="515"/>
      <c r="H18" s="466"/>
    </row>
    <row r="19" spans="2:8">
      <c r="B19" s="755"/>
      <c r="C19" s="759"/>
      <c r="D19" s="760"/>
      <c r="E19" s="758"/>
      <c r="F19" s="758"/>
      <c r="G19" s="515"/>
      <c r="H19" s="466"/>
    </row>
    <row r="20" s="682" customFormat="1" spans="2:8">
      <c r="B20" s="761"/>
      <c r="C20" s="756" t="s">
        <v>99</v>
      </c>
      <c r="D20" s="756"/>
      <c r="E20" s="754">
        <f>SUM(E21:E29)</f>
        <v>0</v>
      </c>
      <c r="F20" s="754">
        <f>SUM(F21:F29)</f>
        <v>816182</v>
      </c>
      <c r="G20" s="762"/>
      <c r="H20" s="763"/>
    </row>
    <row r="21" spans="2:8">
      <c r="B21" s="753"/>
      <c r="C21" s="757" t="s">
        <v>100</v>
      </c>
      <c r="D21" s="757"/>
      <c r="E21" s="758">
        <f>IF('2.ESF'!E22&lt;'2.ESF'!D106,'2.ESF'!D106-'2.ESF'!E22,0)</f>
        <v>0</v>
      </c>
      <c r="F21" s="758">
        <f>IF(E21&gt;0,0,'2.ESF'!E22-'2.ESF'!D106)</f>
        <v>0</v>
      </c>
      <c r="G21" s="515"/>
      <c r="H21" s="466"/>
    </row>
    <row r="22" spans="2:8">
      <c r="B22" s="753"/>
      <c r="C22" s="757" t="s">
        <v>102</v>
      </c>
      <c r="D22" s="757"/>
      <c r="E22" s="758">
        <f>IF('2.ESF'!E23&lt;'2.ESF'!D107,'2.ESF'!D107-'2.ESF'!E23,0)</f>
        <v>0</v>
      </c>
      <c r="F22" s="758">
        <f>IF(E22&gt;0,0,'2.ESF'!E23-'2.ESF'!D107)</f>
        <v>0</v>
      </c>
      <c r="G22" s="515"/>
      <c r="H22" s="466"/>
    </row>
    <row r="23" spans="2:8">
      <c r="B23" s="753"/>
      <c r="C23" s="757" t="s">
        <v>104</v>
      </c>
      <c r="D23" s="757"/>
      <c r="E23" s="758">
        <f>IF('2.ESF'!E24&lt;'2.ESF'!D108,'2.ESF'!D108-'2.ESF'!E24,0)</f>
        <v>0</v>
      </c>
      <c r="F23" s="758">
        <f>IF(E23&gt;0,0,'2.ESF'!E24-'2.ESF'!D108)</f>
        <v>0</v>
      </c>
      <c r="G23" s="515"/>
      <c r="H23" s="466"/>
    </row>
    <row r="24" spans="2:8">
      <c r="B24" s="753"/>
      <c r="C24" s="757" t="s">
        <v>106</v>
      </c>
      <c r="D24" s="757"/>
      <c r="E24" s="758">
        <f>IF('2.ESF'!E25&lt;'2.ESF'!D109,'2.ESF'!D109-'2.ESF'!E25,0)</f>
        <v>0</v>
      </c>
      <c r="F24" s="758">
        <f>IF(E24&gt;0,0,'2.ESF'!E25-'2.ESF'!D109)</f>
        <v>796781</v>
      </c>
      <c r="G24" s="515"/>
      <c r="H24" s="466"/>
    </row>
    <row r="25" spans="2:8">
      <c r="B25" s="753"/>
      <c r="C25" s="757" t="s">
        <v>108</v>
      </c>
      <c r="D25" s="757"/>
      <c r="E25" s="758">
        <f>IF('2.ESF'!E26&lt;'2.ESF'!D110,'2.ESF'!D110-'2.ESF'!E26,0)</f>
        <v>0</v>
      </c>
      <c r="F25" s="758">
        <f>IF(E25&gt;0,0,'2.ESF'!E26-'2.ESF'!D110)</f>
        <v>19401</v>
      </c>
      <c r="G25" s="515"/>
      <c r="H25" s="466"/>
    </row>
    <row r="26" spans="2:8">
      <c r="B26" s="753"/>
      <c r="C26" s="757" t="s">
        <v>110</v>
      </c>
      <c r="D26" s="757"/>
      <c r="E26" s="758">
        <f>IF('2.ESF'!E27&lt;'2.ESF'!D111,'2.ESF'!D111-'2.ESF'!E27,0)</f>
        <v>0</v>
      </c>
      <c r="F26" s="758">
        <f>IF(E26&gt;0,0,'2.ESF'!E27-'2.ESF'!D111)</f>
        <v>0</v>
      </c>
      <c r="G26" s="515"/>
      <c r="H26" s="466"/>
    </row>
    <row r="27" spans="2:8">
      <c r="B27" s="753"/>
      <c r="C27" s="757" t="s">
        <v>112</v>
      </c>
      <c r="D27" s="757"/>
      <c r="E27" s="758">
        <f>IF('2.ESF'!E28&lt;'2.ESF'!D112,'2.ESF'!D112-'2.ESF'!E28,0)</f>
        <v>0</v>
      </c>
      <c r="F27" s="758">
        <f>IF(E27&gt;0,0,'2.ESF'!E28-'2.ESF'!D112)</f>
        <v>0</v>
      </c>
      <c r="G27" s="515"/>
      <c r="H27" s="466"/>
    </row>
    <row r="28" spans="2:8">
      <c r="B28" s="753"/>
      <c r="C28" s="757" t="s">
        <v>114</v>
      </c>
      <c r="D28" s="757"/>
      <c r="E28" s="758">
        <f>IF('2.ESF'!E29&lt;'2.ESF'!D113,'2.ESF'!D113-'2.ESF'!E29,0)</f>
        <v>0</v>
      </c>
      <c r="F28" s="758">
        <f>IF(E28&gt;0,0,'2.ESF'!E29-'2.ESF'!D113)</f>
        <v>0</v>
      </c>
      <c r="G28" s="515"/>
      <c r="H28" s="466"/>
    </row>
    <row r="29" spans="2:8">
      <c r="B29" s="753"/>
      <c r="C29" s="757" t="s">
        <v>115</v>
      </c>
      <c r="D29" s="757"/>
      <c r="E29" s="758">
        <f>IF('2.ESF'!E30&lt;'2.ESF'!D114,'2.ESF'!D114-'2.ESF'!E30,0)</f>
        <v>0</v>
      </c>
      <c r="F29" s="758">
        <f>IF(E29&gt;0,0,'2.ESF'!E30-'2.ESF'!D114)</f>
        <v>0</v>
      </c>
      <c r="G29" s="515"/>
      <c r="H29" s="466"/>
    </row>
    <row r="30" spans="2:8">
      <c r="B30" s="755"/>
      <c r="C30" s="759"/>
      <c r="D30" s="760"/>
      <c r="E30" s="758"/>
      <c r="F30" s="758"/>
      <c r="G30" s="515"/>
      <c r="H30" s="466"/>
    </row>
    <row r="31" spans="2:8">
      <c r="B31" s="753"/>
      <c r="C31" s="702" t="s">
        <v>79</v>
      </c>
      <c r="D31" s="702"/>
      <c r="E31" s="754">
        <f>E32+E42</f>
        <v>460062</v>
      </c>
      <c r="F31" s="754">
        <f>F32+F42</f>
        <v>0</v>
      </c>
      <c r="G31" s="515"/>
      <c r="H31" s="466"/>
    </row>
    <row r="32" s="682" customFormat="1" spans="2:8">
      <c r="B32" s="764"/>
      <c r="C32" s="756" t="s">
        <v>81</v>
      </c>
      <c r="D32" s="756"/>
      <c r="E32" s="754">
        <f>SUM(E33:E40)</f>
        <v>460062</v>
      </c>
      <c r="F32" s="754">
        <f>SUM(F33:F40)</f>
        <v>0</v>
      </c>
      <c r="G32" s="762"/>
      <c r="H32" s="763"/>
    </row>
    <row r="33" spans="2:8">
      <c r="B33" s="753"/>
      <c r="C33" s="757" t="s">
        <v>83</v>
      </c>
      <c r="D33" s="757"/>
      <c r="E33" s="758">
        <f>IF('2.ESF'!J11&gt;'2.ESF'!I93,'2.ESF'!J11-'2.ESF'!I93,0)</f>
        <v>460062</v>
      </c>
      <c r="F33" s="758">
        <f>IF(E33&gt;0,0,'2.ESF'!I93-'2.ESF'!J11)</f>
        <v>0</v>
      </c>
      <c r="G33" s="515"/>
      <c r="H33" s="466"/>
    </row>
    <row r="34" spans="2:8">
      <c r="B34" s="753"/>
      <c r="C34" s="757" t="s">
        <v>85</v>
      </c>
      <c r="D34" s="757"/>
      <c r="E34" s="758">
        <f>IF('2.ESF'!J12&gt;'2.ESF'!I94,'2.ESF'!J12-'2.ESF'!I94,0)</f>
        <v>0</v>
      </c>
      <c r="F34" s="758">
        <f>IF(E34&gt;0,0,'2.ESF'!I94-'2.ESF'!J12)</f>
        <v>0</v>
      </c>
      <c r="G34" s="515"/>
      <c r="H34" s="466"/>
    </row>
    <row r="35" spans="2:8">
      <c r="B35" s="753"/>
      <c r="C35" s="757" t="s">
        <v>87</v>
      </c>
      <c r="D35" s="757"/>
      <c r="E35" s="758">
        <f>IF('2.ESF'!J13&gt;'2.ESF'!I95,'2.ESF'!J13-'2.ESF'!I95,0)</f>
        <v>0</v>
      </c>
      <c r="F35" s="758">
        <f>IF(E35&gt;0,0,'2.ESF'!I95-'2.ESF'!J13)</f>
        <v>0</v>
      </c>
      <c r="G35" s="515"/>
      <c r="H35" s="466"/>
    </row>
    <row r="36" spans="2:9">
      <c r="B36" s="753"/>
      <c r="C36" s="757" t="s">
        <v>89</v>
      </c>
      <c r="D36" s="757"/>
      <c r="E36" s="758">
        <f>IF('2.ESF'!J14&gt;'2.ESF'!I96,'2.ESF'!J14-'2.ESF'!I96,0)</f>
        <v>0</v>
      </c>
      <c r="F36" s="758">
        <f>IF(E36&gt;0,0,'2.ESF'!I96-'2.ESF'!J14)</f>
        <v>0</v>
      </c>
      <c r="G36" s="515"/>
      <c r="H36" s="466"/>
      <c r="I36" s="759"/>
    </row>
    <row r="37" spans="2:8">
      <c r="B37" s="753"/>
      <c r="C37" s="757" t="s">
        <v>91</v>
      </c>
      <c r="D37" s="757"/>
      <c r="E37" s="758">
        <f>IF('2.ESF'!J15&gt;'2.ESF'!I97,'2.ESF'!J15-'2.ESF'!I97,0)</f>
        <v>0</v>
      </c>
      <c r="F37" s="758">
        <f>IF(E37&gt;0,0,'2.ESF'!I97-'2.ESF'!J15)</f>
        <v>0</v>
      </c>
      <c r="G37" s="515"/>
      <c r="H37" s="466"/>
    </row>
    <row r="38" spans="2:8">
      <c r="B38" s="753"/>
      <c r="C38" s="757" t="s">
        <v>93</v>
      </c>
      <c r="D38" s="757"/>
      <c r="E38" s="758">
        <f>IF('2.ESF'!J16&gt;'2.ESF'!I98,'2.ESF'!J16-'2.ESF'!I98,0)</f>
        <v>0</v>
      </c>
      <c r="F38" s="758">
        <f>IF(E38&gt;0,0,'2.ESF'!I98-'2.ESF'!J16)</f>
        <v>0</v>
      </c>
      <c r="G38" s="515"/>
      <c r="H38" s="466"/>
    </row>
    <row r="39" spans="2:8">
      <c r="B39" s="753"/>
      <c r="C39" s="757" t="s">
        <v>95</v>
      </c>
      <c r="D39" s="757"/>
      <c r="E39" s="758">
        <f>IF('2.ESF'!J17&gt;'2.ESF'!I99,'2.ESF'!J17-'2.ESF'!I99,0)</f>
        <v>0</v>
      </c>
      <c r="F39" s="758">
        <f>IF(E39&gt;0,0,'2.ESF'!I99-'2.ESF'!J17)</f>
        <v>0</v>
      </c>
      <c r="G39" s="515"/>
      <c r="H39" s="466"/>
    </row>
    <row r="40" spans="2:8">
      <c r="B40" s="753"/>
      <c r="C40" s="757" t="s">
        <v>96</v>
      </c>
      <c r="D40" s="757"/>
      <c r="E40" s="758">
        <f>IF('2.ESF'!J18&gt;'2.ESF'!I100,'2.ESF'!J18-'2.ESF'!I100,0)</f>
        <v>0</v>
      </c>
      <c r="F40" s="758">
        <f>IF(E40&gt;0,0,'2.ESF'!I100-'2.ESF'!J18)</f>
        <v>0</v>
      </c>
      <c r="G40" s="515"/>
      <c r="H40" s="466"/>
    </row>
    <row r="41" spans="2:8">
      <c r="B41" s="755"/>
      <c r="C41" s="341"/>
      <c r="D41" s="341"/>
      <c r="E41" s="758"/>
      <c r="F41" s="758"/>
      <c r="G41" s="515"/>
      <c r="H41" s="466"/>
    </row>
    <row r="42" spans="2:8">
      <c r="B42" s="753"/>
      <c r="C42" s="756" t="s">
        <v>101</v>
      </c>
      <c r="D42" s="756"/>
      <c r="E42" s="765">
        <f>SUM(E43:E48)</f>
        <v>0</v>
      </c>
      <c r="F42" s="765">
        <f>SUM(F43:F48)</f>
        <v>0</v>
      </c>
      <c r="G42" s="515"/>
      <c r="H42" s="466"/>
    </row>
    <row r="43" spans="2:8">
      <c r="B43" s="753"/>
      <c r="C43" s="757" t="s">
        <v>103</v>
      </c>
      <c r="D43" s="757"/>
      <c r="E43" s="758">
        <f>IF('2.ESF'!J23&gt;'2.ESF'!I106,'2.ESF'!J23-'2.ESF'!I106,0)</f>
        <v>0</v>
      </c>
      <c r="F43" s="758">
        <f>IF(E43&gt;0,0,'2.ESF'!I106-'2.ESF'!J23)</f>
        <v>0</v>
      </c>
      <c r="G43" s="515"/>
      <c r="H43" s="466"/>
    </row>
    <row r="44" spans="2:8">
      <c r="B44" s="753"/>
      <c r="C44" s="757" t="s">
        <v>105</v>
      </c>
      <c r="D44" s="757"/>
      <c r="E44" s="758">
        <f>IF('2.ESF'!J24&gt;'2.ESF'!I107,'2.ESF'!J24-'2.ESF'!I107,0)</f>
        <v>0</v>
      </c>
      <c r="F44" s="758">
        <f>IF(E44&gt;0,0,'2.ESF'!I107-'2.ESF'!J24)</f>
        <v>0</v>
      </c>
      <c r="G44" s="515"/>
      <c r="H44" s="466"/>
    </row>
    <row r="45" spans="2:8">
      <c r="B45" s="753"/>
      <c r="C45" s="757" t="s">
        <v>107</v>
      </c>
      <c r="D45" s="757"/>
      <c r="E45" s="758">
        <f>IF('2.ESF'!J25&gt;'2.ESF'!I108,'2.ESF'!J25-'2.ESF'!I108,0)</f>
        <v>0</v>
      </c>
      <c r="F45" s="758">
        <f>IF(E45&gt;0,0,'2.ESF'!I108-'2.ESF'!J25)</f>
        <v>0</v>
      </c>
      <c r="G45" s="515"/>
      <c r="H45" s="466"/>
    </row>
    <row r="46" spans="2:8">
      <c r="B46" s="753"/>
      <c r="C46" s="757" t="s">
        <v>109</v>
      </c>
      <c r="D46" s="757"/>
      <c r="E46" s="758">
        <f>IF('2.ESF'!J26&gt;'2.ESF'!I109,'2.ESF'!J26-'2.ESF'!I109,0)</f>
        <v>0</v>
      </c>
      <c r="F46" s="758">
        <f>IF(E46&gt;0,0,'2.ESF'!I109-'2.ESF'!J26)</f>
        <v>0</v>
      </c>
      <c r="G46" s="515"/>
      <c r="H46" s="466"/>
    </row>
    <row r="47" spans="2:8">
      <c r="B47" s="753"/>
      <c r="C47" s="757" t="s">
        <v>111</v>
      </c>
      <c r="D47" s="757"/>
      <c r="E47" s="758">
        <f>IF('2.ESF'!J27&gt;'2.ESF'!I110,'2.ESF'!J27-'2.ESF'!I110,0)</f>
        <v>0</v>
      </c>
      <c r="F47" s="758">
        <f>IF(E47&gt;0,0,'2.ESF'!I110-'2.ESF'!J27)</f>
        <v>0</v>
      </c>
      <c r="G47" s="515"/>
      <c r="H47" s="466"/>
    </row>
    <row r="48" spans="2:8">
      <c r="B48" s="753"/>
      <c r="C48" s="757" t="s">
        <v>113</v>
      </c>
      <c r="D48" s="757"/>
      <c r="E48" s="758">
        <f>IF('2.ESF'!J28&gt;'2.ESF'!I111,'2.ESF'!J28-'2.ESF'!I111,0)</f>
        <v>0</v>
      </c>
      <c r="F48" s="758">
        <f>IF(E48&gt;0,0,'2.ESF'!I111-'2.ESF'!J28)</f>
        <v>0</v>
      </c>
      <c r="G48" s="515"/>
      <c r="H48" s="466"/>
    </row>
    <row r="49" spans="2:8">
      <c r="B49" s="753"/>
      <c r="E49" s="758"/>
      <c r="F49" s="758"/>
      <c r="G49" s="515"/>
      <c r="H49" s="466"/>
    </row>
    <row r="50" spans="2:8">
      <c r="B50" s="753"/>
      <c r="C50" s="702" t="s">
        <v>119</v>
      </c>
      <c r="D50" s="702"/>
      <c r="E50" s="754">
        <f>E51+E56+E63</f>
        <v>4454315</v>
      </c>
      <c r="F50" s="754">
        <f>F51+F56+F63</f>
        <v>212880</v>
      </c>
      <c r="G50" s="515"/>
      <c r="H50" s="466"/>
    </row>
    <row r="51" s="682" customFormat="1" spans="2:8">
      <c r="B51" s="764"/>
      <c r="C51" s="756" t="s">
        <v>121</v>
      </c>
      <c r="D51" s="756"/>
      <c r="E51" s="754">
        <f>SUM(E52:E54)</f>
        <v>0</v>
      </c>
      <c r="F51" s="754">
        <f>SUM(F52:F54)</f>
        <v>0</v>
      </c>
      <c r="G51" s="762"/>
      <c r="H51" s="763"/>
    </row>
    <row r="52" spans="2:8">
      <c r="B52" s="753"/>
      <c r="C52" s="757" t="s">
        <v>46</v>
      </c>
      <c r="D52" s="757"/>
      <c r="E52" s="758">
        <f>IF('2.ESF'!J37&gt;'2.ESF'!I121,'2.ESF'!J37-'2.ESF'!I121,0)</f>
        <v>0</v>
      </c>
      <c r="F52" s="758">
        <f>IF(E52&gt;0,0,'2.ESF'!I121-'2.ESF'!J37)</f>
        <v>0</v>
      </c>
      <c r="G52" s="515"/>
      <c r="H52" s="466"/>
    </row>
    <row r="53" spans="2:8">
      <c r="B53" s="753"/>
      <c r="C53" s="757" t="s">
        <v>122</v>
      </c>
      <c r="D53" s="757"/>
      <c r="E53" s="758">
        <f>IF('2.ESF'!J38&gt;'2.ESF'!I122,'2.ESF'!J38-'2.ESF'!I122,0)</f>
        <v>0</v>
      </c>
      <c r="F53" s="758">
        <f>IF(E53&gt;0,0,'2.ESF'!I122-'2.ESF'!J38)</f>
        <v>0</v>
      </c>
      <c r="G53" s="515"/>
      <c r="H53" s="466"/>
    </row>
    <row r="54" spans="2:8">
      <c r="B54" s="753"/>
      <c r="C54" s="757" t="s">
        <v>123</v>
      </c>
      <c r="D54" s="757"/>
      <c r="E54" s="758">
        <f>IF('2.ESF'!J39&gt;'2.ESF'!I123,'2.ESF'!J39-'2.ESF'!I123,0)</f>
        <v>0</v>
      </c>
      <c r="F54" s="758">
        <f>IF(E54&gt;0,0,'2.ESF'!I123-'2.ESF'!J39)</f>
        <v>0</v>
      </c>
      <c r="G54" s="515"/>
      <c r="H54" s="466"/>
    </row>
    <row r="55" spans="2:8">
      <c r="B55" s="753"/>
      <c r="C55" s="759"/>
      <c r="D55" s="759"/>
      <c r="E55" s="758"/>
      <c r="F55" s="758"/>
      <c r="G55" s="515"/>
      <c r="H55" s="466"/>
    </row>
    <row r="56" s="682" customFormat="1" spans="2:8">
      <c r="B56" s="764"/>
      <c r="C56" s="756" t="s">
        <v>124</v>
      </c>
      <c r="D56" s="756"/>
      <c r="E56" s="754">
        <f>SUM(E57:E61)</f>
        <v>4454315</v>
      </c>
      <c r="F56" s="754">
        <f>SUM(F57:F61)</f>
        <v>212880</v>
      </c>
      <c r="G56" s="762"/>
      <c r="H56" s="763"/>
    </row>
    <row r="57" spans="2:8">
      <c r="B57" s="753"/>
      <c r="C57" s="757" t="s">
        <v>125</v>
      </c>
      <c r="D57" s="757"/>
      <c r="E57" s="758">
        <f>IF('2.ESF'!J42&gt;'2.ESF'!I127,'2.ESF'!J42-'2.ESF'!I127,0)</f>
        <v>4454315</v>
      </c>
      <c r="F57" s="758">
        <f>IF(E57&gt;0,0,'2.ESF'!I127-'2.ESF'!J42)</f>
        <v>0</v>
      </c>
      <c r="G57" s="515"/>
      <c r="H57" s="466"/>
    </row>
    <row r="58" spans="2:8">
      <c r="B58" s="753"/>
      <c r="C58" s="757" t="s">
        <v>126</v>
      </c>
      <c r="D58" s="757"/>
      <c r="E58" s="758">
        <f>IF('2.ESF'!J43&gt;'2.ESF'!I128,'2.ESF'!J43-'2.ESF'!I128,0)</f>
        <v>0</v>
      </c>
      <c r="F58" s="758">
        <f>IF(E58&gt;0,0,'2.ESF'!I128-'2.ESF'!J43)</f>
        <v>212880</v>
      </c>
      <c r="G58" s="515"/>
      <c r="H58" s="466"/>
    </row>
    <row r="59" spans="2:8">
      <c r="B59" s="753"/>
      <c r="C59" s="757" t="s">
        <v>127</v>
      </c>
      <c r="D59" s="757"/>
      <c r="E59" s="758">
        <f>IF('2.ESF'!J44&gt;'2.ESF'!I129,'2.ESF'!J44-'2.ESF'!I129,0)</f>
        <v>0</v>
      </c>
      <c r="F59" s="758">
        <f>IF(E59&gt;0,0,'2.ESF'!I129-'2.ESF'!J44)</f>
        <v>0</v>
      </c>
      <c r="G59" s="515"/>
      <c r="H59" s="466"/>
    </row>
    <row r="60" spans="2:8">
      <c r="B60" s="753"/>
      <c r="C60" s="757" t="s">
        <v>128</v>
      </c>
      <c r="D60" s="757"/>
      <c r="E60" s="758">
        <f>IF('2.ESF'!J45&gt;'2.ESF'!I130,'2.ESF'!J45-'2.ESF'!I130,0)</f>
        <v>0</v>
      </c>
      <c r="F60" s="758">
        <f>IF(E60&gt;0,0,'2.ESF'!I130-'2.ESF'!J45)</f>
        <v>0</v>
      </c>
      <c r="G60" s="515"/>
      <c r="H60" s="466"/>
    </row>
    <row r="61" spans="2:8">
      <c r="B61" s="753"/>
      <c r="C61" s="757" t="s">
        <v>129</v>
      </c>
      <c r="D61" s="757"/>
      <c r="E61" s="758">
        <f>IF('2.ESF'!J46&gt;'2.ESF'!I131,'2.ESF'!J46-'2.ESF'!I131,0)</f>
        <v>0</v>
      </c>
      <c r="F61" s="758">
        <f>IF(E61&gt;0,0,'2.ESF'!I131-'2.ESF'!J46)</f>
        <v>0</v>
      </c>
      <c r="G61" s="515"/>
      <c r="H61" s="466"/>
    </row>
    <row r="62" spans="2:8">
      <c r="B62" s="753"/>
      <c r="C62" s="759"/>
      <c r="D62" s="759"/>
      <c r="E62" s="758"/>
      <c r="F62" s="758"/>
      <c r="G62" s="515"/>
      <c r="H62" s="466"/>
    </row>
    <row r="63" spans="2:8">
      <c r="B63" s="755"/>
      <c r="C63" s="756" t="s">
        <v>143</v>
      </c>
      <c r="D63" s="756"/>
      <c r="E63" s="754">
        <f>SUM(E64:E65)</f>
        <v>0</v>
      </c>
      <c r="F63" s="754">
        <f>SUM(F64:F65)</f>
        <v>0</v>
      </c>
      <c r="G63" s="515"/>
      <c r="H63" s="466"/>
    </row>
    <row r="64" spans="2:8">
      <c r="B64" s="753"/>
      <c r="C64" s="757" t="s">
        <v>131</v>
      </c>
      <c r="D64" s="757"/>
      <c r="E64" s="758">
        <f>IF('2.ESF'!J49&gt;'2.ESF'!I135,'2.ESF'!J49-'2.ESF'!I135,0)</f>
        <v>0</v>
      </c>
      <c r="F64" s="758">
        <f>IF(E64&gt;0,0,'2.ESF'!I135-'2.ESF'!J49)</f>
        <v>0</v>
      </c>
      <c r="G64" s="515"/>
      <c r="H64" s="466"/>
    </row>
    <row r="65" spans="2:8">
      <c r="B65" s="767"/>
      <c r="C65" s="768" t="s">
        <v>132</v>
      </c>
      <c r="D65" s="768"/>
      <c r="E65" s="758">
        <f>IF('2.ESF'!J50&gt;'2.ESF'!I136,'2.ESF'!J50-'2.ESF'!I136,0)</f>
        <v>0</v>
      </c>
      <c r="F65" s="758">
        <f>IF(E65&gt;0,0,'2.ESF'!I136-'2.ESF'!J50)</f>
        <v>0</v>
      </c>
      <c r="G65" s="731"/>
      <c r="H65" s="466"/>
    </row>
    <row r="66" spans="2:9">
      <c r="B66" s="769" t="s">
        <v>65</v>
      </c>
      <c r="C66" s="769"/>
      <c r="D66" s="769"/>
      <c r="E66" s="769"/>
      <c r="F66" s="769"/>
      <c r="G66" s="769"/>
      <c r="H66" s="591"/>
      <c r="I66" s="770"/>
    </row>
    <row r="67" spans="2:9">
      <c r="B67" s="344"/>
      <c r="C67" s="592"/>
      <c r="D67" s="593"/>
      <c r="E67" s="594"/>
      <c r="F67" s="594"/>
      <c r="G67" s="344"/>
      <c r="H67" s="341"/>
      <c r="I67" s="595"/>
    </row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</sheetData>
  <mergeCells count="58">
    <mergeCell ref="B1:G1"/>
    <mergeCell ref="B2:G2"/>
    <mergeCell ref="B3:G3"/>
    <mergeCell ref="B4:G4"/>
    <mergeCell ref="B5:G5"/>
    <mergeCell ref="B6:G6"/>
    <mergeCell ref="C8:D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2:D42"/>
    <mergeCell ref="C43:D43"/>
    <mergeCell ref="C44:D44"/>
    <mergeCell ref="C45:D45"/>
    <mergeCell ref="C46:D46"/>
    <mergeCell ref="C47:D47"/>
    <mergeCell ref="C48:D48"/>
    <mergeCell ref="C50:D50"/>
    <mergeCell ref="C51:D51"/>
    <mergeCell ref="C52:D52"/>
    <mergeCell ref="C53:D53"/>
    <mergeCell ref="C54:D54"/>
    <mergeCell ref="C56:D56"/>
    <mergeCell ref="C57:D57"/>
    <mergeCell ref="C58:D58"/>
    <mergeCell ref="C59:D59"/>
    <mergeCell ref="C60:D60"/>
    <mergeCell ref="C61:D61"/>
    <mergeCell ref="C63:D63"/>
    <mergeCell ref="C64:D64"/>
    <mergeCell ref="C65:D65"/>
    <mergeCell ref="B66:G66"/>
  </mergeCells>
  <printOptions horizontalCentered="1" verticalCentered="1"/>
  <pageMargins left="0.31496062992126" right="0.31496062992126" top="0.354330708661417" bottom="0.354330708661417" header="0" footer="0"/>
  <pageSetup paperSize="1" scale="72" orientation="portrait"/>
  <headerFooter/>
  <ignoredErrors>
    <ignoredError sqref="F12 E48:E65 F42:F65 E44:E47 E42:E43 F33:F40 E33:E40 F24:F29 E24:E29 E21:F23 E13:F18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S49"/>
  <sheetViews>
    <sheetView showGridLines="0" zoomScale="58" zoomScaleNormal="58" workbookViewId="0">
      <selection activeCell="L21" sqref="L21"/>
    </sheetView>
  </sheetViews>
  <sheetFormatPr defaultColWidth="0" defaultRowHeight="15" zeroHeight="1"/>
  <cols>
    <col min="1" max="1" width="8.85714285714286" customWidth="1"/>
    <col min="2" max="2" width="2.71428571428571" customWidth="1"/>
    <col min="3" max="3" width="23" customWidth="1"/>
    <col min="4" max="4" width="33.2857142857143" customWidth="1"/>
    <col min="5" max="8" width="18.7142857142857" customWidth="1"/>
    <col min="9" max="9" width="17.7142857142857" customWidth="1"/>
    <col min="10" max="10" width="2.71428571428571" customWidth="1"/>
    <col min="11" max="11" width="20.5714285714286" style="113" customWidth="1"/>
    <col min="12" max="12" width="50.7142857142857" customWidth="1"/>
    <col min="13" max="19" width="0" hidden="1" customWidth="1"/>
    <col min="20" max="16384" width="11.4285714285714" hidden="1"/>
  </cols>
  <sheetData>
    <row r="1" ht="21" customHeight="1" spans="2:15">
      <c r="B1" s="467" t="str">
        <f>'3.ECSF'!B1:G1</f>
        <v>CUENTA PÚBLICA 2022</v>
      </c>
      <c r="C1" s="467"/>
      <c r="D1" s="467"/>
      <c r="E1" s="467"/>
      <c r="F1" s="467"/>
      <c r="G1" s="467"/>
      <c r="H1" s="467"/>
      <c r="I1" s="467"/>
      <c r="J1" s="467"/>
      <c r="K1" s="341"/>
      <c r="L1" s="465"/>
      <c r="M1" s="465"/>
      <c r="N1" s="465"/>
      <c r="O1" s="465"/>
    </row>
    <row r="2" s="680" customFormat="1" ht="15.95" customHeight="1" spans="2:15">
      <c r="B2" s="348" t="str">
        <f>'3.ECSF'!B2:G2</f>
        <v>GOBIERNO DEL ESTADO DE VERACRUZ DE IGNACIO DE LA LLAVE</v>
      </c>
      <c r="C2" s="349"/>
      <c r="D2" s="349"/>
      <c r="E2" s="349"/>
      <c r="F2" s="349"/>
      <c r="G2" s="349"/>
      <c r="H2" s="349"/>
      <c r="I2" s="349"/>
      <c r="J2" s="350"/>
      <c r="K2" s="713"/>
      <c r="L2" s="714"/>
      <c r="M2" s="714"/>
      <c r="N2" s="714"/>
      <c r="O2" s="714"/>
    </row>
    <row r="3" s="680" customFormat="1" ht="15.95" customHeight="1" spans="2:15">
      <c r="B3" s="351" t="str">
        <f>'3.ECSF'!B3:G3</f>
        <v>INSTITUTO TECNOLÓGICO SUPERIOR DE PEROTE</v>
      </c>
      <c r="C3" s="352"/>
      <c r="D3" s="352"/>
      <c r="E3" s="352"/>
      <c r="F3" s="352"/>
      <c r="G3" s="352"/>
      <c r="H3" s="352"/>
      <c r="I3" s="352"/>
      <c r="J3" s="353"/>
      <c r="K3" s="713"/>
      <c r="L3" s="714"/>
      <c r="M3" s="714"/>
      <c r="N3" s="714"/>
      <c r="O3" s="714"/>
    </row>
    <row r="4" s="680" customFormat="1" ht="15.95" customHeight="1" spans="2:15">
      <c r="B4" s="351" t="s">
        <v>144</v>
      </c>
      <c r="C4" s="352"/>
      <c r="D4" s="352"/>
      <c r="E4" s="352"/>
      <c r="F4" s="352"/>
      <c r="G4" s="352"/>
      <c r="H4" s="352"/>
      <c r="I4" s="352"/>
      <c r="J4" s="353"/>
      <c r="K4" s="713"/>
      <c r="L4" s="714"/>
      <c r="M4" s="714"/>
      <c r="N4" s="714"/>
      <c r="O4" s="714"/>
    </row>
    <row r="5" s="680" customFormat="1" ht="15.95" customHeight="1" spans="2:15">
      <c r="B5" s="351" t="str">
        <f>'3.ECSF'!B5:G5</f>
        <v>Del 1 de Enero al 31  de Diciembre de 2022</v>
      </c>
      <c r="C5" s="352"/>
      <c r="D5" s="352"/>
      <c r="E5" s="352"/>
      <c r="F5" s="352"/>
      <c r="G5" s="352"/>
      <c r="H5" s="352"/>
      <c r="I5" s="352"/>
      <c r="J5" s="353"/>
      <c r="K5" s="713"/>
      <c r="L5" s="714"/>
      <c r="M5" s="714"/>
      <c r="N5" s="714"/>
      <c r="O5" s="714"/>
    </row>
    <row r="6" s="680" customFormat="1" ht="15.95" customHeight="1" spans="2:15">
      <c r="B6" s="357" t="s">
        <v>9</v>
      </c>
      <c r="C6" s="358"/>
      <c r="D6" s="358"/>
      <c r="E6" s="358"/>
      <c r="F6" s="358"/>
      <c r="G6" s="358"/>
      <c r="H6" s="358"/>
      <c r="I6" s="358"/>
      <c r="J6" s="359"/>
      <c r="K6" s="713"/>
      <c r="L6" s="714"/>
      <c r="M6" s="714"/>
      <c r="N6" s="714"/>
      <c r="O6" s="714"/>
    </row>
    <row r="7" s="680" customFormat="1" ht="5.1" customHeight="1" spans="2:15">
      <c r="B7" s="684"/>
      <c r="C7" s="684"/>
      <c r="D7" s="684"/>
      <c r="E7" s="684"/>
      <c r="F7" s="684"/>
      <c r="G7" s="684"/>
      <c r="H7" s="684"/>
      <c r="I7" s="684"/>
      <c r="J7" s="684"/>
      <c r="K7" s="715"/>
      <c r="L7" s="714"/>
      <c r="M7" s="714"/>
      <c r="N7" s="714"/>
      <c r="O7" s="714"/>
    </row>
    <row r="8" customHeight="1" spans="2:15">
      <c r="B8" s="685"/>
      <c r="C8" s="686" t="s">
        <v>67</v>
      </c>
      <c r="D8" s="686"/>
      <c r="E8" s="687" t="s">
        <v>145</v>
      </c>
      <c r="F8" s="687" t="s">
        <v>146</v>
      </c>
      <c r="G8" s="688" t="s">
        <v>147</v>
      </c>
      <c r="H8" s="688" t="s">
        <v>148</v>
      </c>
      <c r="I8" s="688" t="s">
        <v>149</v>
      </c>
      <c r="J8" s="688"/>
      <c r="K8" s="716"/>
      <c r="L8" s="717"/>
      <c r="M8" s="717"/>
      <c r="N8" s="717"/>
      <c r="O8" s="717"/>
    </row>
    <row r="9" s="681" customFormat="1" customHeight="1" spans="2:15">
      <c r="B9" s="689"/>
      <c r="C9" s="690"/>
      <c r="D9" s="690"/>
      <c r="E9" s="691">
        <v>1</v>
      </c>
      <c r="F9" s="691">
        <v>2</v>
      </c>
      <c r="G9" s="692">
        <v>3</v>
      </c>
      <c r="H9" s="692" t="s">
        <v>150</v>
      </c>
      <c r="I9" s="692" t="s">
        <v>151</v>
      </c>
      <c r="J9" s="692"/>
      <c r="K9" s="718"/>
      <c r="L9" s="719"/>
      <c r="M9" s="719"/>
      <c r="N9" s="719"/>
      <c r="O9" s="719"/>
    </row>
    <row r="10" ht="9.95" customHeight="1" spans="2:15">
      <c r="B10" s="693"/>
      <c r="C10" s="694"/>
      <c r="D10" s="694"/>
      <c r="E10" s="695"/>
      <c r="F10" s="695"/>
      <c r="G10" s="695"/>
      <c r="H10" s="695"/>
      <c r="I10" s="694"/>
      <c r="J10" s="720"/>
      <c r="K10" s="721"/>
      <c r="L10" s="465"/>
      <c r="M10" s="465"/>
      <c r="N10" s="465"/>
      <c r="O10" s="465"/>
    </row>
    <row r="11" spans="2:15">
      <c r="B11" s="696"/>
      <c r="C11" s="697" t="s">
        <v>78</v>
      </c>
      <c r="D11" s="697"/>
      <c r="E11" s="698">
        <f>E13+E22</f>
        <v>65974693</v>
      </c>
      <c r="F11" s="699">
        <f>F13+F22</f>
        <v>163582288</v>
      </c>
      <c r="G11" s="699">
        <f>G13+G22</f>
        <v>158880791</v>
      </c>
      <c r="H11" s="699">
        <f>H13+H22</f>
        <v>70676190</v>
      </c>
      <c r="I11" s="722">
        <f>I13+I22</f>
        <v>4701497</v>
      </c>
      <c r="J11" s="723"/>
      <c r="K11" s="724">
        <f>H11-'2.ESF'!E35</f>
        <v>0</v>
      </c>
      <c r="L11" s="465"/>
      <c r="M11" s="465"/>
      <c r="N11" s="465"/>
      <c r="O11" s="465"/>
    </row>
    <row r="12" spans="2:15">
      <c r="B12" s="696"/>
      <c r="C12" s="700"/>
      <c r="D12" s="700"/>
      <c r="E12" s="698"/>
      <c r="F12" s="698"/>
      <c r="G12" s="698"/>
      <c r="H12" s="698"/>
      <c r="I12" s="724"/>
      <c r="J12" s="723"/>
      <c r="K12" s="700"/>
      <c r="L12" s="465"/>
      <c r="M12" s="465"/>
      <c r="N12" s="465"/>
      <c r="O12" s="465"/>
    </row>
    <row r="13" s="682" customFormat="1" spans="2:15">
      <c r="B13" s="701"/>
      <c r="C13" s="702" t="s">
        <v>80</v>
      </c>
      <c r="D13" s="702"/>
      <c r="E13" s="699">
        <f>SUM(E14:E20)</f>
        <v>30855151</v>
      </c>
      <c r="F13" s="699">
        <f>SUM(F14:F20)</f>
        <v>162760705</v>
      </c>
      <c r="G13" s="699">
        <f>SUM(G14:G20)</f>
        <v>158875390</v>
      </c>
      <c r="H13" s="699">
        <f>SUM(H14:H20)</f>
        <v>34740466</v>
      </c>
      <c r="I13" s="722">
        <f>SUM(I14:I20)</f>
        <v>3885315</v>
      </c>
      <c r="J13" s="725"/>
      <c r="K13" s="726">
        <f>H13-'2.ESF'!E19</f>
        <v>0</v>
      </c>
      <c r="L13" s="727"/>
      <c r="M13" s="727"/>
      <c r="N13" s="727"/>
      <c r="O13" s="727"/>
    </row>
    <row r="14" spans="2:16">
      <c r="B14" s="483"/>
      <c r="C14" s="492" t="s">
        <v>82</v>
      </c>
      <c r="D14" s="492"/>
      <c r="E14" s="703">
        <f>'2.ESF'!D93</f>
        <v>1656005</v>
      </c>
      <c r="F14" s="704">
        <v>104010614</v>
      </c>
      <c r="G14" s="705">
        <v>100524471</v>
      </c>
      <c r="H14" s="706">
        <f t="shared" ref="H14:H20" si="0">E14+F14-G14</f>
        <v>5142148</v>
      </c>
      <c r="I14" s="728">
        <f>H14-E14</f>
        <v>3486143</v>
      </c>
      <c r="J14" s="515"/>
      <c r="K14" s="729">
        <f>H14-'2.ESF'!E11</f>
        <v>0</v>
      </c>
      <c r="L14" s="465"/>
      <c r="M14" s="465"/>
      <c r="N14" s="465"/>
      <c r="O14" s="465"/>
      <c r="P14" s="465"/>
    </row>
    <row r="15" spans="2:16">
      <c r="B15" s="483"/>
      <c r="C15" s="492" t="s">
        <v>84</v>
      </c>
      <c r="D15" s="492"/>
      <c r="E15" s="703">
        <f>'2.ESF'!D94</f>
        <v>29199146</v>
      </c>
      <c r="F15" s="704">
        <v>58750091</v>
      </c>
      <c r="G15" s="705">
        <v>58350919</v>
      </c>
      <c r="H15" s="706">
        <f t="shared" si="0"/>
        <v>29598318</v>
      </c>
      <c r="I15" s="728">
        <f t="shared" ref="I15:I20" si="1">H15-E15</f>
        <v>399172</v>
      </c>
      <c r="J15" s="515"/>
      <c r="K15" s="729">
        <f>H15-'2.ESF'!E12</f>
        <v>0</v>
      </c>
      <c r="L15" s="465"/>
      <c r="M15" s="465"/>
      <c r="N15" s="465"/>
      <c r="O15" s="465"/>
      <c r="P15" s="465"/>
    </row>
    <row r="16" spans="2:16">
      <c r="B16" s="483"/>
      <c r="C16" s="492" t="s">
        <v>86</v>
      </c>
      <c r="D16" s="492"/>
      <c r="E16" s="703">
        <f>'2.ESF'!D95</f>
        <v>0</v>
      </c>
      <c r="F16" s="703">
        <v>0</v>
      </c>
      <c r="G16" s="703">
        <v>0</v>
      </c>
      <c r="H16" s="706">
        <f t="shared" si="0"/>
        <v>0</v>
      </c>
      <c r="I16" s="728">
        <f t="shared" si="1"/>
        <v>0</v>
      </c>
      <c r="J16" s="515"/>
      <c r="K16" s="729">
        <f>H16-'2.ESF'!E13</f>
        <v>-1.9208528e-9</v>
      </c>
      <c r="L16" s="465"/>
      <c r="M16" s="465"/>
      <c r="N16" s="465"/>
      <c r="O16" s="465"/>
      <c r="P16" s="465"/>
    </row>
    <row r="17" spans="2:16">
      <c r="B17" s="483"/>
      <c r="C17" s="492" t="s">
        <v>88</v>
      </c>
      <c r="D17" s="492"/>
      <c r="E17" s="703">
        <f>'2.ESF'!D96</f>
        <v>0</v>
      </c>
      <c r="F17" s="703">
        <v>0</v>
      </c>
      <c r="G17" s="703">
        <v>0</v>
      </c>
      <c r="H17" s="706">
        <f t="shared" si="0"/>
        <v>0</v>
      </c>
      <c r="I17" s="728">
        <f t="shared" si="1"/>
        <v>0</v>
      </c>
      <c r="J17" s="515"/>
      <c r="K17" s="729">
        <f>H17-'2.ESF'!E14</f>
        <v>0</v>
      </c>
      <c r="L17" s="465"/>
      <c r="M17" s="465"/>
      <c r="N17" s="465"/>
      <c r="O17" s="465"/>
      <c r="P17" s="465" t="s">
        <v>152</v>
      </c>
    </row>
    <row r="18" spans="2:16">
      <c r="B18" s="483"/>
      <c r="C18" s="492" t="s">
        <v>90</v>
      </c>
      <c r="D18" s="492"/>
      <c r="E18" s="703">
        <f>'2.ESF'!D97</f>
        <v>0</v>
      </c>
      <c r="F18" s="703">
        <v>0</v>
      </c>
      <c r="G18" s="703">
        <v>0</v>
      </c>
      <c r="H18" s="706">
        <f t="shared" si="0"/>
        <v>0</v>
      </c>
      <c r="I18" s="728">
        <f t="shared" si="1"/>
        <v>0</v>
      </c>
      <c r="J18" s="515"/>
      <c r="K18" s="729">
        <f>H18-'2.ESF'!E15</f>
        <v>0</v>
      </c>
      <c r="L18" s="465"/>
      <c r="M18" s="465"/>
      <c r="N18" s="465"/>
      <c r="O18" s="465"/>
      <c r="P18" s="465"/>
    </row>
    <row r="19" spans="2:16">
      <c r="B19" s="483"/>
      <c r="C19" s="492" t="s">
        <v>92</v>
      </c>
      <c r="D19" s="492"/>
      <c r="E19" s="703">
        <f>'2.ESF'!D98</f>
        <v>0</v>
      </c>
      <c r="F19" s="703">
        <v>0</v>
      </c>
      <c r="G19" s="703">
        <v>0</v>
      </c>
      <c r="H19" s="706">
        <f t="shared" si="0"/>
        <v>0</v>
      </c>
      <c r="I19" s="728">
        <f t="shared" si="1"/>
        <v>0</v>
      </c>
      <c r="J19" s="515"/>
      <c r="K19" s="729">
        <f>H19-'2.ESF'!E16</f>
        <v>0</v>
      </c>
      <c r="L19" s="465"/>
      <c r="M19" s="465"/>
      <c r="N19" s="465" t="s">
        <v>152</v>
      </c>
      <c r="O19" s="465"/>
      <c r="P19" s="465"/>
    </row>
    <row r="20" spans="2:11">
      <c r="B20" s="483"/>
      <c r="C20" s="492" t="s">
        <v>94</v>
      </c>
      <c r="D20" s="492"/>
      <c r="E20" s="703">
        <f>'2.ESF'!D99</f>
        <v>0</v>
      </c>
      <c r="F20" s="703">
        <v>0</v>
      </c>
      <c r="G20" s="703">
        <v>0</v>
      </c>
      <c r="H20" s="706">
        <f t="shared" si="0"/>
        <v>0</v>
      </c>
      <c r="I20" s="728">
        <f t="shared" si="1"/>
        <v>0</v>
      </c>
      <c r="J20" s="515"/>
      <c r="K20" s="729">
        <f>H20-'2.ESF'!E17</f>
        <v>0</v>
      </c>
    </row>
    <row r="21" spans="2:11">
      <c r="B21" s="483"/>
      <c r="C21" s="492"/>
      <c r="D21" s="492"/>
      <c r="E21" s="707"/>
      <c r="F21" s="707"/>
      <c r="G21" s="707"/>
      <c r="H21" s="707"/>
      <c r="I21" s="730"/>
      <c r="J21" s="515"/>
      <c r="K21" s="466"/>
    </row>
    <row r="22" s="682" customFormat="1" spans="2:11">
      <c r="B22" s="701"/>
      <c r="C22" s="702" t="s">
        <v>99</v>
      </c>
      <c r="D22" s="702"/>
      <c r="E22" s="699">
        <f>SUM(E23:E31)</f>
        <v>35119542</v>
      </c>
      <c r="F22" s="699">
        <f t="shared" ref="F22:I22" si="2">SUM(F23:F31)</f>
        <v>821583</v>
      </c>
      <c r="G22" s="699">
        <f t="shared" si="2"/>
        <v>5401</v>
      </c>
      <c r="H22" s="699">
        <f t="shared" si="2"/>
        <v>35935724</v>
      </c>
      <c r="I22" s="722">
        <f t="shared" si="2"/>
        <v>816182</v>
      </c>
      <c r="J22" s="725"/>
      <c r="K22" s="726">
        <f>H22-'2.ESF'!E33</f>
        <v>0</v>
      </c>
    </row>
    <row r="23" spans="2:11">
      <c r="B23" s="483"/>
      <c r="C23" s="492" t="s">
        <v>100</v>
      </c>
      <c r="D23" s="492"/>
      <c r="E23" s="703">
        <f>'2.ESF'!D106</f>
        <v>0</v>
      </c>
      <c r="F23" s="703">
        <v>0</v>
      </c>
      <c r="G23" s="703">
        <v>0</v>
      </c>
      <c r="H23" s="706">
        <f t="shared" ref="H23:H31" si="3">E23+F23-G23</f>
        <v>0</v>
      </c>
      <c r="I23" s="728">
        <f>H23-E23</f>
        <v>0</v>
      </c>
      <c r="J23" s="515"/>
      <c r="K23" s="729">
        <f>H23-'2.ESF'!E22</f>
        <v>0</v>
      </c>
    </row>
    <row r="24" spans="2:11">
      <c r="B24" s="483"/>
      <c r="C24" s="492" t="s">
        <v>102</v>
      </c>
      <c r="D24" s="492"/>
      <c r="E24" s="703">
        <f>'2.ESF'!D107</f>
        <v>0</v>
      </c>
      <c r="F24" s="703">
        <v>0</v>
      </c>
      <c r="G24" s="703">
        <v>0</v>
      </c>
      <c r="H24" s="706">
        <f t="shared" si="3"/>
        <v>0</v>
      </c>
      <c r="I24" s="728">
        <f t="shared" ref="I24:I31" si="4">H24-E24</f>
        <v>0</v>
      </c>
      <c r="J24" s="515"/>
      <c r="K24" s="729">
        <f>H24-'2.ESF'!E23</f>
        <v>0</v>
      </c>
    </row>
    <row r="25" spans="2:11">
      <c r="B25" s="483"/>
      <c r="C25" s="492" t="s">
        <v>104</v>
      </c>
      <c r="D25" s="492"/>
      <c r="E25" s="703">
        <f>'2.ESF'!D108</f>
        <v>23329742</v>
      </c>
      <c r="F25" s="703">
        <v>0</v>
      </c>
      <c r="G25" s="703">
        <v>0</v>
      </c>
      <c r="H25" s="706">
        <f t="shared" si="3"/>
        <v>23329742</v>
      </c>
      <c r="I25" s="728">
        <f t="shared" si="4"/>
        <v>0</v>
      </c>
      <c r="J25" s="515"/>
      <c r="K25" s="729">
        <f>H25-'2.ESF'!E24</f>
        <v>0</v>
      </c>
    </row>
    <row r="26" spans="2:11">
      <c r="B26" s="483"/>
      <c r="C26" s="492" t="s">
        <v>153</v>
      </c>
      <c r="D26" s="492"/>
      <c r="E26" s="703">
        <f>'2.ESF'!D109</f>
        <v>11456138</v>
      </c>
      <c r="F26" s="703">
        <v>796781</v>
      </c>
      <c r="G26" s="703">
        <v>0</v>
      </c>
      <c r="H26" s="706">
        <f t="shared" si="3"/>
        <v>12252919</v>
      </c>
      <c r="I26" s="728">
        <f t="shared" si="4"/>
        <v>796781</v>
      </c>
      <c r="J26" s="515"/>
      <c r="K26" s="729">
        <f>H26-'2.ESF'!E25</f>
        <v>0</v>
      </c>
    </row>
    <row r="27" spans="2:11">
      <c r="B27" s="483"/>
      <c r="C27" s="492" t="s">
        <v>108</v>
      </c>
      <c r="D27" s="492"/>
      <c r="E27" s="703">
        <f>'2.ESF'!D110</f>
        <v>333662</v>
      </c>
      <c r="F27" s="705">
        <v>24802</v>
      </c>
      <c r="G27" s="703">
        <v>5401</v>
      </c>
      <c r="H27" s="706">
        <f t="shared" si="3"/>
        <v>353063</v>
      </c>
      <c r="I27" s="728">
        <f t="shared" si="4"/>
        <v>19401</v>
      </c>
      <c r="J27" s="515"/>
      <c r="K27" s="729">
        <f>H27-'2.ESF'!E26</f>
        <v>0</v>
      </c>
    </row>
    <row r="28" spans="2:11">
      <c r="B28" s="483"/>
      <c r="C28" s="492" t="s">
        <v>110</v>
      </c>
      <c r="D28" s="492"/>
      <c r="E28" s="703">
        <f>'2.ESF'!D111</f>
        <v>0</v>
      </c>
      <c r="F28" s="703">
        <v>0</v>
      </c>
      <c r="G28" s="703">
        <v>0</v>
      </c>
      <c r="H28" s="706">
        <f t="shared" si="3"/>
        <v>0</v>
      </c>
      <c r="I28" s="728">
        <f t="shared" si="4"/>
        <v>0</v>
      </c>
      <c r="J28" s="515"/>
      <c r="K28" s="729">
        <f>H28-'2.ESF'!E27</f>
        <v>0</v>
      </c>
    </row>
    <row r="29" spans="2:11">
      <c r="B29" s="483"/>
      <c r="C29" s="492" t="s">
        <v>112</v>
      </c>
      <c r="D29" s="492"/>
      <c r="E29" s="703">
        <f>'2.ESF'!D112</f>
        <v>0</v>
      </c>
      <c r="F29" s="703">
        <v>0</v>
      </c>
      <c r="G29" s="703">
        <v>0</v>
      </c>
      <c r="H29" s="706">
        <f t="shared" si="3"/>
        <v>0</v>
      </c>
      <c r="I29" s="728">
        <f t="shared" si="4"/>
        <v>0</v>
      </c>
      <c r="J29" s="515"/>
      <c r="K29" s="729">
        <f>H29-'2.ESF'!E28</f>
        <v>0</v>
      </c>
    </row>
    <row r="30" spans="2:11">
      <c r="B30" s="483"/>
      <c r="C30" s="492" t="s">
        <v>114</v>
      </c>
      <c r="D30" s="492"/>
      <c r="E30" s="703">
        <f>'2.ESF'!D113</f>
        <v>0</v>
      </c>
      <c r="F30" s="703">
        <v>0</v>
      </c>
      <c r="G30" s="703">
        <v>0</v>
      </c>
      <c r="H30" s="706">
        <f t="shared" si="3"/>
        <v>0</v>
      </c>
      <c r="I30" s="728">
        <f t="shared" si="4"/>
        <v>0</v>
      </c>
      <c r="J30" s="515"/>
      <c r="K30" s="729">
        <f>H30-'2.ESF'!E29</f>
        <v>0</v>
      </c>
    </row>
    <row r="31" spans="2:11">
      <c r="B31" s="483"/>
      <c r="C31" s="492" t="s">
        <v>115</v>
      </c>
      <c r="D31" s="492"/>
      <c r="E31" s="703">
        <f>'2.ESF'!D114</f>
        <v>0</v>
      </c>
      <c r="F31" s="703">
        <v>0</v>
      </c>
      <c r="G31" s="703">
        <v>0</v>
      </c>
      <c r="H31" s="706">
        <f t="shared" si="3"/>
        <v>0</v>
      </c>
      <c r="I31" s="728">
        <f t="shared" si="4"/>
        <v>0</v>
      </c>
      <c r="J31" s="515"/>
      <c r="K31" s="729">
        <f>H31-'2.ESF'!E30</f>
        <v>0</v>
      </c>
    </row>
    <row r="32" ht="9.95" customHeight="1" spans="2:11">
      <c r="B32" s="708"/>
      <c r="C32" s="709"/>
      <c r="D32" s="709"/>
      <c r="E32" s="710"/>
      <c r="F32" s="710"/>
      <c r="G32" s="710"/>
      <c r="H32" s="710"/>
      <c r="I32" s="709"/>
      <c r="J32" s="731"/>
      <c r="K32" s="466"/>
    </row>
    <row r="33" s="683" customFormat="1" ht="12" customHeight="1" spans="2:19">
      <c r="B33" s="711" t="s">
        <v>65</v>
      </c>
      <c r="C33" s="711"/>
      <c r="D33" s="711"/>
      <c r="E33" s="711"/>
      <c r="F33" s="711"/>
      <c r="G33" s="711"/>
      <c r="H33" s="711"/>
      <c r="I33" s="711"/>
      <c r="J33" s="595"/>
      <c r="K33" s="595"/>
      <c r="L33" s="732"/>
      <c r="M33" s="733"/>
      <c r="N33" s="733"/>
      <c r="O33" s="733"/>
      <c r="P33" s="733"/>
      <c r="Q33" s="733"/>
      <c r="R33" s="733"/>
      <c r="S33" s="733"/>
    </row>
    <row r="34" spans="2:19">
      <c r="B34" s="341"/>
      <c r="C34" s="592"/>
      <c r="D34" s="593"/>
      <c r="E34" s="594"/>
      <c r="F34" s="594"/>
      <c r="G34" s="341"/>
      <c r="H34" s="595"/>
      <c r="I34" s="593"/>
      <c r="J34" s="594"/>
      <c r="K34" s="594"/>
      <c r="L34" s="734"/>
      <c r="M34" s="465"/>
      <c r="N34" s="465"/>
      <c r="O34" s="465"/>
      <c r="P34" s="465"/>
      <c r="Q34" s="465"/>
      <c r="R34" s="465"/>
      <c r="S34" s="465"/>
    </row>
    <row r="35" hidden="1" spans="3:8">
      <c r="C35" s="465"/>
      <c r="D35" s="465"/>
      <c r="E35" s="712"/>
      <c r="F35" s="465"/>
      <c r="G35" s="465"/>
      <c r="H35" s="465"/>
    </row>
    <row r="36"/>
    <row r="37"/>
    <row r="38"/>
    <row r="39"/>
    <row r="40"/>
    <row r="41"/>
    <row r="42"/>
    <row r="43"/>
    <row r="44"/>
    <row r="45"/>
    <row r="46"/>
    <row r="47"/>
    <row r="48"/>
    <row r="49"/>
  </sheetData>
  <mergeCells count="30">
    <mergeCell ref="B1:J1"/>
    <mergeCell ref="B2:J2"/>
    <mergeCell ref="B3:J3"/>
    <mergeCell ref="B4:J4"/>
    <mergeCell ref="B5:J5"/>
    <mergeCell ref="B6:J6"/>
    <mergeCell ref="B7:J7"/>
    <mergeCell ref="I8:J8"/>
    <mergeCell ref="I9:J9"/>
    <mergeCell ref="C11:D11"/>
    <mergeCell ref="C13:D13"/>
    <mergeCell ref="C14:D14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33:I33"/>
    <mergeCell ref="C8:D9"/>
  </mergeCells>
  <printOptions horizontalCentered="1" verticalCentered="1"/>
  <pageMargins left="0.31496062992126" right="0.31496062992126" top="0.354330708661417" bottom="0.354330708661417" header="0.31496062992126" footer="0"/>
  <pageSetup paperSize="9" scale="61" fitToHeight="0" orientation="landscape"/>
  <headerFooter/>
  <ignoredErrors>
    <ignoredError sqref="E23:E31 E15:E20 E14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54"/>
  <sheetViews>
    <sheetView showGridLines="0" zoomScale="84" zoomScaleNormal="84" topLeftCell="A32" workbookViewId="0">
      <selection activeCell="E53" sqref="E53"/>
    </sheetView>
  </sheetViews>
  <sheetFormatPr defaultColWidth="0" defaultRowHeight="15" zeroHeight="1"/>
  <cols>
    <col min="1" max="1" width="2.42857142857143" customWidth="1"/>
    <col min="2" max="2" width="3" customWidth="1"/>
    <col min="3" max="4" width="11.4285714285714" customWidth="1"/>
    <col min="5" max="5" width="23.5714285714286" customWidth="1"/>
    <col min="6" max="6" width="2.85714285714286" customWidth="1"/>
    <col min="7" max="10" width="21" customWidth="1"/>
    <col min="11" max="11" width="2.71428571428571" customWidth="1"/>
    <col min="12" max="12" width="3.71428571428571" customWidth="1"/>
    <col min="13" max="18" width="0" hidden="1" customWidth="1"/>
    <col min="19" max="16384" width="11.4285714285714" hidden="1"/>
  </cols>
  <sheetData>
    <row r="1" ht="18" customHeight="1" spans="2:11">
      <c r="B1" s="622" t="str">
        <f>'4.EAA'!B1:J1</f>
        <v>CUENTA PÚBLICA 2022</v>
      </c>
      <c r="C1" s="622"/>
      <c r="D1" s="622"/>
      <c r="E1" s="622"/>
      <c r="F1" s="622"/>
      <c r="G1" s="622"/>
      <c r="H1" s="622"/>
      <c r="I1" s="622"/>
      <c r="J1" s="622"/>
      <c r="K1" s="622"/>
    </row>
    <row r="2" ht="15.75" spans="2:11">
      <c r="B2" s="623" t="str">
        <f>'4.EAA'!B2:J2</f>
        <v>GOBIERNO DEL ESTADO DE VERACRUZ DE IGNACIO DE LA LLAVE</v>
      </c>
      <c r="C2" s="624"/>
      <c r="D2" s="624"/>
      <c r="E2" s="624"/>
      <c r="F2" s="624"/>
      <c r="G2" s="624"/>
      <c r="H2" s="624"/>
      <c r="I2" s="624"/>
      <c r="J2" s="624"/>
      <c r="K2" s="661"/>
    </row>
    <row r="3" ht="15.75" spans="2:11">
      <c r="B3" s="625" t="str">
        <f>'4.EAA'!B3:J3</f>
        <v>INSTITUTO TECNOLÓGICO SUPERIOR DE PEROTE</v>
      </c>
      <c r="C3" s="626"/>
      <c r="D3" s="626"/>
      <c r="E3" s="626"/>
      <c r="F3" s="626"/>
      <c r="G3" s="626"/>
      <c r="H3" s="626"/>
      <c r="I3" s="626"/>
      <c r="J3" s="626"/>
      <c r="K3" s="662"/>
    </row>
    <row r="4" ht="15.75" spans="2:11">
      <c r="B4" s="625" t="s">
        <v>154</v>
      </c>
      <c r="C4" s="626"/>
      <c r="D4" s="626"/>
      <c r="E4" s="626"/>
      <c r="F4" s="626"/>
      <c r="G4" s="626"/>
      <c r="H4" s="626"/>
      <c r="I4" s="626"/>
      <c r="J4" s="626"/>
      <c r="K4" s="662"/>
    </row>
    <row r="5" ht="15.75" spans="2:11">
      <c r="B5" s="625" t="str">
        <f>'4.EAA'!B5:J5</f>
        <v>Del 1 de Enero al 31  de Diciembre de 2022</v>
      </c>
      <c r="C5" s="626"/>
      <c r="D5" s="626"/>
      <c r="E5" s="626"/>
      <c r="F5" s="626"/>
      <c r="G5" s="626"/>
      <c r="H5" s="626"/>
      <c r="I5" s="626"/>
      <c r="J5" s="626"/>
      <c r="K5" s="662"/>
    </row>
    <row r="6" ht="15.75" spans="2:11">
      <c r="B6" s="627" t="s">
        <v>9</v>
      </c>
      <c r="C6" s="628"/>
      <c r="D6" s="628"/>
      <c r="E6" s="628"/>
      <c r="F6" s="628"/>
      <c r="G6" s="628"/>
      <c r="H6" s="628"/>
      <c r="I6" s="628"/>
      <c r="J6" s="628"/>
      <c r="K6" s="663"/>
    </row>
    <row r="7" ht="5.1" customHeight="1" spans="2:11">
      <c r="B7" s="629"/>
      <c r="C7" s="630"/>
      <c r="D7" s="630"/>
      <c r="E7" s="630"/>
      <c r="F7" s="630"/>
      <c r="G7" s="630"/>
      <c r="H7" s="630"/>
      <c r="I7" s="630"/>
      <c r="J7" s="630"/>
      <c r="K7" s="630"/>
    </row>
    <row r="8" ht="31.5" spans="2:11">
      <c r="B8" s="631"/>
      <c r="C8" s="36" t="s">
        <v>155</v>
      </c>
      <c r="D8" s="36"/>
      <c r="E8" s="36"/>
      <c r="F8" s="632"/>
      <c r="G8" s="633" t="s">
        <v>156</v>
      </c>
      <c r="H8" s="633" t="s">
        <v>157</v>
      </c>
      <c r="I8" s="632" t="s">
        <v>158</v>
      </c>
      <c r="J8" s="632" t="s">
        <v>159</v>
      </c>
      <c r="K8" s="664"/>
    </row>
    <row r="9" ht="7.5" customHeight="1" spans="2:11">
      <c r="B9" s="634"/>
      <c r="C9" s="635"/>
      <c r="D9" s="635"/>
      <c r="E9" s="635"/>
      <c r="F9" s="635"/>
      <c r="G9" s="635"/>
      <c r="H9" s="635"/>
      <c r="I9" s="635"/>
      <c r="J9" s="635"/>
      <c r="K9" s="665"/>
    </row>
    <row r="10" ht="7.5" customHeight="1" spans="2:11">
      <c r="B10" s="636"/>
      <c r="C10" s="637"/>
      <c r="D10" s="637"/>
      <c r="E10" s="637"/>
      <c r="F10" s="637"/>
      <c r="G10" s="637"/>
      <c r="H10" s="637"/>
      <c r="I10" s="637"/>
      <c r="J10" s="637"/>
      <c r="K10" s="666"/>
    </row>
    <row r="11" spans="2:11">
      <c r="B11" s="636"/>
      <c r="C11" s="638" t="s">
        <v>160</v>
      </c>
      <c r="D11" s="638"/>
      <c r="E11" s="638"/>
      <c r="F11" s="639"/>
      <c r="G11" s="639"/>
      <c r="H11" s="639"/>
      <c r="I11" s="639"/>
      <c r="J11" s="639"/>
      <c r="K11" s="667"/>
    </row>
    <row r="12" spans="2:11">
      <c r="B12" s="640"/>
      <c r="C12" s="641" t="s">
        <v>161</v>
      </c>
      <c r="D12" s="641"/>
      <c r="E12" s="641"/>
      <c r="F12" s="642"/>
      <c r="G12" s="642"/>
      <c r="H12" s="642"/>
      <c r="I12" s="642"/>
      <c r="J12" s="642"/>
      <c r="K12" s="668"/>
    </row>
    <row r="13" spans="2:11">
      <c r="B13" s="640"/>
      <c r="C13" s="638" t="s">
        <v>162</v>
      </c>
      <c r="D13" s="638"/>
      <c r="E13" s="638"/>
      <c r="F13" s="642"/>
      <c r="G13" s="643"/>
      <c r="H13" s="643"/>
      <c r="I13" s="669">
        <f>SUM(I14:I16)</f>
        <v>0</v>
      </c>
      <c r="J13" s="669">
        <f>SUM(J14:J16)</f>
        <v>0</v>
      </c>
      <c r="K13" s="670"/>
    </row>
    <row r="14" spans="2:11">
      <c r="B14" s="644"/>
      <c r="C14" s="645"/>
      <c r="D14" s="646" t="s">
        <v>163</v>
      </c>
      <c r="E14" s="646"/>
      <c r="F14" s="642"/>
      <c r="G14" s="647"/>
      <c r="H14" s="647"/>
      <c r="I14" s="671">
        <v>0</v>
      </c>
      <c r="J14" s="671">
        <v>0</v>
      </c>
      <c r="K14" s="672"/>
    </row>
    <row r="15" spans="2:11">
      <c r="B15" s="644"/>
      <c r="C15" s="645"/>
      <c r="D15" s="646" t="s">
        <v>164</v>
      </c>
      <c r="E15" s="646"/>
      <c r="F15" s="642"/>
      <c r="G15" s="647"/>
      <c r="H15" s="647"/>
      <c r="I15" s="671">
        <v>0</v>
      </c>
      <c r="J15" s="671">
        <v>0</v>
      </c>
      <c r="K15" s="672"/>
    </row>
    <row r="16" spans="2:11">
      <c r="B16" s="644"/>
      <c r="C16" s="645"/>
      <c r="D16" s="646" t="s">
        <v>165</v>
      </c>
      <c r="E16" s="646"/>
      <c r="F16" s="642"/>
      <c r="G16" s="647"/>
      <c r="H16" s="647"/>
      <c r="I16" s="671">
        <v>0</v>
      </c>
      <c r="J16" s="671">
        <v>0</v>
      </c>
      <c r="K16" s="672"/>
    </row>
    <row r="17" spans="2:11">
      <c r="B17" s="644"/>
      <c r="C17" s="645"/>
      <c r="D17" s="645"/>
      <c r="E17" s="648"/>
      <c r="F17" s="642"/>
      <c r="G17" s="649"/>
      <c r="H17" s="649"/>
      <c r="I17" s="673"/>
      <c r="J17" s="673"/>
      <c r="K17" s="672"/>
    </row>
    <row r="18" spans="2:11">
      <c r="B18" s="640"/>
      <c r="C18" s="638" t="s">
        <v>166</v>
      </c>
      <c r="D18" s="638"/>
      <c r="E18" s="638"/>
      <c r="F18" s="642"/>
      <c r="G18" s="643"/>
      <c r="H18" s="643"/>
      <c r="I18" s="669">
        <f>SUM(I19:I22)</f>
        <v>0</v>
      </c>
      <c r="J18" s="669">
        <f>SUM(J19:J22)</f>
        <v>0</v>
      </c>
      <c r="K18" s="670"/>
    </row>
    <row r="19" spans="2:11">
      <c r="B19" s="644"/>
      <c r="C19" s="645"/>
      <c r="D19" s="646" t="s">
        <v>167</v>
      </c>
      <c r="E19" s="646"/>
      <c r="F19" s="642"/>
      <c r="G19" s="647"/>
      <c r="H19" s="647"/>
      <c r="I19" s="671">
        <v>0</v>
      </c>
      <c r="J19" s="671">
        <v>0</v>
      </c>
      <c r="K19" s="672"/>
    </row>
    <row r="20" spans="2:11">
      <c r="B20" s="644"/>
      <c r="C20" s="645"/>
      <c r="D20" s="646" t="s">
        <v>168</v>
      </c>
      <c r="E20" s="646"/>
      <c r="F20" s="642"/>
      <c r="G20" s="647"/>
      <c r="H20" s="647"/>
      <c r="I20" s="671">
        <v>0</v>
      </c>
      <c r="J20" s="671">
        <v>0</v>
      </c>
      <c r="K20" s="672"/>
    </row>
    <row r="21" spans="2:11">
      <c r="B21" s="644"/>
      <c r="C21" s="645"/>
      <c r="D21" s="646" t="s">
        <v>164</v>
      </c>
      <c r="E21" s="646"/>
      <c r="F21" s="642"/>
      <c r="G21" s="647"/>
      <c r="H21" s="647"/>
      <c r="I21" s="671">
        <v>0</v>
      </c>
      <c r="J21" s="671">
        <v>0</v>
      </c>
      <c r="K21" s="672"/>
    </row>
    <row r="22" spans="2:11">
      <c r="B22" s="644"/>
      <c r="C22" s="650"/>
      <c r="D22" s="646" t="s">
        <v>165</v>
      </c>
      <c r="E22" s="646"/>
      <c r="F22" s="642"/>
      <c r="G22" s="647"/>
      <c r="H22" s="647"/>
      <c r="I22" s="674">
        <v>0</v>
      </c>
      <c r="J22" s="674">
        <v>0</v>
      </c>
      <c r="K22" s="672"/>
    </row>
    <row r="23" spans="2:11">
      <c r="B23" s="644"/>
      <c r="C23" s="645"/>
      <c r="D23" s="645"/>
      <c r="E23" s="648"/>
      <c r="F23" s="642"/>
      <c r="G23" s="641"/>
      <c r="H23" s="641"/>
      <c r="I23" s="675"/>
      <c r="J23" s="675"/>
      <c r="K23" s="672"/>
    </row>
    <row r="24" spans="2:11">
      <c r="B24" s="651"/>
      <c r="C24" s="638" t="s">
        <v>169</v>
      </c>
      <c r="D24" s="638"/>
      <c r="E24" s="638"/>
      <c r="F24" s="652"/>
      <c r="G24" s="653"/>
      <c r="H24" s="653"/>
      <c r="I24" s="669">
        <f>I13+I18</f>
        <v>0</v>
      </c>
      <c r="J24" s="669">
        <f>J13+J18</f>
        <v>0</v>
      </c>
      <c r="K24" s="676"/>
    </row>
    <row r="25" spans="2:11">
      <c r="B25" s="640"/>
      <c r="C25" s="645"/>
      <c r="D25" s="645"/>
      <c r="E25" s="638"/>
      <c r="F25" s="642"/>
      <c r="G25" s="641"/>
      <c r="H25" s="641"/>
      <c r="I25" s="675"/>
      <c r="J25" s="675"/>
      <c r="K25" s="670"/>
    </row>
    <row r="26" spans="2:11">
      <c r="B26" s="640"/>
      <c r="C26" s="641" t="s">
        <v>170</v>
      </c>
      <c r="D26" s="641"/>
      <c r="E26" s="641"/>
      <c r="F26" s="642"/>
      <c r="G26" s="641"/>
      <c r="H26" s="641"/>
      <c r="I26" s="675"/>
      <c r="J26" s="675"/>
      <c r="K26" s="670"/>
    </row>
    <row r="27" spans="2:11">
      <c r="B27" s="640"/>
      <c r="C27" s="638" t="s">
        <v>162</v>
      </c>
      <c r="D27" s="638"/>
      <c r="E27" s="638"/>
      <c r="F27" s="642"/>
      <c r="G27" s="643"/>
      <c r="H27" s="643"/>
      <c r="I27" s="669">
        <f>SUM(I28:I30)</f>
        <v>0</v>
      </c>
      <c r="J27" s="669">
        <f>SUM(J28:J30)</f>
        <v>0</v>
      </c>
      <c r="K27" s="670"/>
    </row>
    <row r="28" spans="2:11">
      <c r="B28" s="644"/>
      <c r="C28" s="645"/>
      <c r="D28" s="646" t="s">
        <v>163</v>
      </c>
      <c r="E28" s="646"/>
      <c r="F28" s="642"/>
      <c r="G28" s="647"/>
      <c r="H28" s="647"/>
      <c r="I28" s="671">
        <v>0</v>
      </c>
      <c r="J28" s="671">
        <v>0</v>
      </c>
      <c r="K28" s="672"/>
    </row>
    <row r="29" spans="2:11">
      <c r="B29" s="644"/>
      <c r="C29" s="650"/>
      <c r="D29" s="646" t="s">
        <v>164</v>
      </c>
      <c r="E29" s="646"/>
      <c r="F29" s="650"/>
      <c r="G29" s="654"/>
      <c r="H29" s="654"/>
      <c r="I29" s="671">
        <v>0</v>
      </c>
      <c r="J29" s="671">
        <v>0</v>
      </c>
      <c r="K29" s="672"/>
    </row>
    <row r="30" spans="2:11">
      <c r="B30" s="644"/>
      <c r="C30" s="650"/>
      <c r="D30" s="646" t="s">
        <v>165</v>
      </c>
      <c r="E30" s="646"/>
      <c r="F30" s="650"/>
      <c r="G30" s="654"/>
      <c r="H30" s="654"/>
      <c r="I30" s="671">
        <v>0</v>
      </c>
      <c r="J30" s="671">
        <v>0</v>
      </c>
      <c r="K30" s="672"/>
    </row>
    <row r="31" spans="2:11">
      <c r="B31" s="644"/>
      <c r="C31" s="645"/>
      <c r="D31" s="645"/>
      <c r="E31" s="648"/>
      <c r="F31" s="642"/>
      <c r="G31" s="641"/>
      <c r="H31" s="641"/>
      <c r="I31" s="675"/>
      <c r="J31" s="675"/>
      <c r="K31" s="672"/>
    </row>
    <row r="32" spans="2:11">
      <c r="B32" s="640"/>
      <c r="C32" s="638" t="s">
        <v>166</v>
      </c>
      <c r="D32" s="638"/>
      <c r="E32" s="638"/>
      <c r="F32" s="642"/>
      <c r="G32" s="643"/>
      <c r="H32" s="643"/>
      <c r="I32" s="669">
        <f>SUM(I33:I36)</f>
        <v>0</v>
      </c>
      <c r="J32" s="669">
        <f>SUM(J33:J36)</f>
        <v>0</v>
      </c>
      <c r="K32" s="670"/>
    </row>
    <row r="33" spans="2:11">
      <c r="B33" s="644"/>
      <c r="C33" s="645"/>
      <c r="D33" s="646" t="s">
        <v>167</v>
      </c>
      <c r="E33" s="646"/>
      <c r="F33" s="642"/>
      <c r="G33" s="647"/>
      <c r="H33" s="647"/>
      <c r="I33" s="671">
        <v>0</v>
      </c>
      <c r="J33" s="671">
        <v>0</v>
      </c>
      <c r="K33" s="672"/>
    </row>
    <row r="34" spans="2:11">
      <c r="B34" s="644"/>
      <c r="C34" s="645"/>
      <c r="D34" s="646" t="s">
        <v>168</v>
      </c>
      <c r="E34" s="646"/>
      <c r="F34" s="642"/>
      <c r="G34" s="647"/>
      <c r="H34" s="647"/>
      <c r="I34" s="671">
        <v>0</v>
      </c>
      <c r="J34" s="671">
        <v>0</v>
      </c>
      <c r="K34" s="672"/>
    </row>
    <row r="35" spans="2:11">
      <c r="B35" s="644"/>
      <c r="C35" s="645"/>
      <c r="D35" s="646" t="s">
        <v>164</v>
      </c>
      <c r="E35" s="646"/>
      <c r="F35" s="642"/>
      <c r="G35" s="647"/>
      <c r="H35" s="647"/>
      <c r="I35" s="671">
        <v>0</v>
      </c>
      <c r="J35" s="671">
        <v>0</v>
      </c>
      <c r="K35" s="672"/>
    </row>
    <row r="36" spans="2:11">
      <c r="B36" s="644"/>
      <c r="C36" s="642"/>
      <c r="D36" s="646" t="s">
        <v>165</v>
      </c>
      <c r="E36" s="646"/>
      <c r="F36" s="642"/>
      <c r="G36" s="647"/>
      <c r="H36" s="647"/>
      <c r="I36" s="671">
        <v>0</v>
      </c>
      <c r="J36" s="671">
        <v>0</v>
      </c>
      <c r="K36" s="672"/>
    </row>
    <row r="37" spans="2:11">
      <c r="B37" s="644"/>
      <c r="C37" s="642"/>
      <c r="D37" s="642"/>
      <c r="E37" s="648"/>
      <c r="F37" s="642"/>
      <c r="G37" s="641"/>
      <c r="H37" s="641"/>
      <c r="I37" s="675"/>
      <c r="J37" s="675"/>
      <c r="K37" s="672"/>
    </row>
    <row r="38" spans="2:11">
      <c r="B38" s="651"/>
      <c r="C38" s="638" t="s">
        <v>171</v>
      </c>
      <c r="D38" s="638"/>
      <c r="E38" s="638"/>
      <c r="F38" s="652"/>
      <c r="G38" s="655"/>
      <c r="H38" s="655"/>
      <c r="I38" s="669">
        <f>I27+I32</f>
        <v>0</v>
      </c>
      <c r="J38" s="669">
        <f>J27+J32</f>
        <v>0</v>
      </c>
      <c r="K38" s="676"/>
    </row>
    <row r="39" spans="2:11">
      <c r="B39" s="644"/>
      <c r="C39" s="645"/>
      <c r="D39" s="645"/>
      <c r="E39" s="648"/>
      <c r="F39" s="642"/>
      <c r="G39" s="641"/>
      <c r="H39" s="641"/>
      <c r="I39" s="675"/>
      <c r="J39" s="675"/>
      <c r="K39" s="672"/>
    </row>
    <row r="40" spans="2:11">
      <c r="B40" s="644"/>
      <c r="C40" s="638" t="s">
        <v>172</v>
      </c>
      <c r="D40" s="638"/>
      <c r="E40" s="638"/>
      <c r="F40" s="642"/>
      <c r="G40" s="647"/>
      <c r="H40" s="647"/>
      <c r="I40" s="677">
        <f>'2.ESF'!I115</f>
        <v>18676618</v>
      </c>
      <c r="J40" s="677">
        <f>'2.ESF'!J32</f>
        <v>19136680</v>
      </c>
      <c r="K40" s="672"/>
    </row>
    <row r="41" spans="2:11">
      <c r="B41" s="644"/>
      <c r="C41" s="645"/>
      <c r="D41" s="645"/>
      <c r="E41" s="648"/>
      <c r="F41" s="642"/>
      <c r="G41" s="641"/>
      <c r="H41" s="641"/>
      <c r="I41" s="675"/>
      <c r="J41" s="675"/>
      <c r="K41" s="672"/>
    </row>
    <row r="42" spans="2:11">
      <c r="B42" s="656"/>
      <c r="C42" s="657" t="s">
        <v>173</v>
      </c>
      <c r="D42" s="657"/>
      <c r="E42" s="657"/>
      <c r="F42" s="658"/>
      <c r="G42" s="659"/>
      <c r="H42" s="659"/>
      <c r="I42" s="678">
        <f>I40</f>
        <v>18676618</v>
      </c>
      <c r="J42" s="678">
        <f>J40</f>
        <v>19136680</v>
      </c>
      <c r="K42" s="679"/>
    </row>
    <row r="43" spans="2:11">
      <c r="B43" s="660" t="s">
        <v>174</v>
      </c>
      <c r="C43" s="660"/>
      <c r="D43" s="660"/>
      <c r="E43" s="660"/>
      <c r="F43" s="660"/>
      <c r="G43" s="660"/>
      <c r="H43" s="660"/>
      <c r="I43" s="660"/>
      <c r="J43" s="660"/>
      <c r="K43" s="660"/>
    </row>
    <row r="44"/>
    <row r="45"/>
    <row r="46"/>
    <row r="47"/>
    <row r="48"/>
    <row r="49"/>
    <row r="50"/>
    <row r="51"/>
    <row r="52"/>
    <row r="53"/>
    <row r="54"/>
  </sheetData>
  <mergeCells count="36">
    <mergeCell ref="B1:K1"/>
    <mergeCell ref="B2:K2"/>
    <mergeCell ref="B3:K3"/>
    <mergeCell ref="B4:K4"/>
    <mergeCell ref="B5:K5"/>
    <mergeCell ref="B6:K6"/>
    <mergeCell ref="C7:K7"/>
    <mergeCell ref="C8:E8"/>
    <mergeCell ref="C9:K9"/>
    <mergeCell ref="C10:K10"/>
    <mergeCell ref="C11:E11"/>
    <mergeCell ref="C12:E12"/>
    <mergeCell ref="C13:E13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D28:E28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B43:K43"/>
  </mergeCells>
  <printOptions horizontalCentered="1" verticalCentered="1"/>
  <pageMargins left="0.31496062992126" right="0.31496062992126" top="0.354330708661417" bottom="0.354330708661417" header="0" footer="0"/>
  <pageSetup paperSize="1" scale="76" orientation="landscape"/>
  <headerFooter/>
  <ignoredErrors>
    <ignoredError sqref="I40:J40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59"/>
  <sheetViews>
    <sheetView showGridLines="0" zoomScale="82" zoomScaleNormal="82" topLeftCell="A40" workbookViewId="0">
      <selection activeCell="D53" sqref="D53"/>
    </sheetView>
  </sheetViews>
  <sheetFormatPr defaultColWidth="0" defaultRowHeight="15" zeroHeight="1"/>
  <cols>
    <col min="1" max="1" width="10.7142857142857" style="344" customWidth="1"/>
    <col min="2" max="2" width="2.71428571428571" style="344" customWidth="1"/>
    <col min="3" max="3" width="11.4285714285714" style="344" customWidth="1"/>
    <col min="4" max="4" width="52.5714285714286" style="344" customWidth="1"/>
    <col min="5" max="8" width="19.7142857142857" style="344" customWidth="1"/>
    <col min="9" max="9" width="18.7142857142857" style="344" customWidth="1"/>
    <col min="10" max="10" width="2.71428571428571" style="344" customWidth="1"/>
    <col min="11" max="11" width="2.71428571428571" style="341" customWidth="1"/>
    <col min="12" max="12" width="50.7142857142857" style="344" customWidth="1"/>
    <col min="13" max="16384" width="11.4285714285714" style="344" hidden="1"/>
  </cols>
  <sheetData>
    <row r="1" customFormat="1" ht="24.75" customHeight="1" spans="2:11">
      <c r="B1" s="535" t="str">
        <f>'5. EADOP'!B1:K1</f>
        <v>CUENTA PÚBLICA 2022</v>
      </c>
      <c r="C1" s="535"/>
      <c r="D1" s="535"/>
      <c r="E1" s="535"/>
      <c r="F1" s="535"/>
      <c r="G1" s="535"/>
      <c r="H1" s="535"/>
      <c r="I1" s="535"/>
      <c r="J1" s="535"/>
      <c r="K1" s="465"/>
    </row>
    <row r="2" s="459" customFormat="1" ht="15.95" customHeight="1" spans="2:11">
      <c r="B2" s="536" t="str">
        <f>'5. EADOP'!B2:K2</f>
        <v>GOBIERNO DEL ESTADO DE VERACRUZ DE IGNACIO DE LA LLAVE</v>
      </c>
      <c r="C2" s="537"/>
      <c r="D2" s="537"/>
      <c r="E2" s="537"/>
      <c r="F2" s="537"/>
      <c r="G2" s="537"/>
      <c r="H2" s="537"/>
      <c r="I2" s="537"/>
      <c r="J2" s="596"/>
      <c r="K2" s="597"/>
    </row>
    <row r="3" s="459" customFormat="1" ht="15.95" customHeight="1" spans="2:11">
      <c r="B3" s="538" t="str">
        <f>'5. EADOP'!B3:K3</f>
        <v>INSTITUTO TECNOLÓGICO SUPERIOR DE PEROTE</v>
      </c>
      <c r="C3" s="539"/>
      <c r="D3" s="539"/>
      <c r="E3" s="539"/>
      <c r="F3" s="539"/>
      <c r="G3" s="539"/>
      <c r="H3" s="539"/>
      <c r="I3" s="539"/>
      <c r="J3" s="598"/>
      <c r="K3" s="597"/>
    </row>
    <row r="4" s="459" customFormat="1" ht="15.95" customHeight="1" spans="2:11">
      <c r="B4" s="538" t="s">
        <v>175</v>
      </c>
      <c r="C4" s="539"/>
      <c r="D4" s="539"/>
      <c r="E4" s="539"/>
      <c r="F4" s="539"/>
      <c r="G4" s="539"/>
      <c r="H4" s="539"/>
      <c r="I4" s="539"/>
      <c r="J4" s="598"/>
      <c r="K4" s="597"/>
    </row>
    <row r="5" s="459" customFormat="1" ht="15.95" customHeight="1" spans="2:11">
      <c r="B5" s="538" t="str">
        <f>'5. EADOP'!B5:K5</f>
        <v>Del 1 de Enero al 31  de Diciembre de 2022</v>
      </c>
      <c r="C5" s="539"/>
      <c r="D5" s="539"/>
      <c r="E5" s="539"/>
      <c r="F5" s="539"/>
      <c r="G5" s="539"/>
      <c r="H5" s="539"/>
      <c r="I5" s="539"/>
      <c r="J5" s="598"/>
      <c r="K5" s="597"/>
    </row>
    <row r="6" s="459" customFormat="1" ht="15.95" customHeight="1" spans="2:11">
      <c r="B6" s="540" t="s">
        <v>9</v>
      </c>
      <c r="C6" s="541"/>
      <c r="D6" s="541"/>
      <c r="E6" s="541"/>
      <c r="F6" s="541"/>
      <c r="G6" s="541"/>
      <c r="H6" s="541"/>
      <c r="I6" s="541"/>
      <c r="J6" s="599"/>
      <c r="K6" s="597"/>
    </row>
    <row r="7" ht="5.1" customHeight="1" spans="2:11">
      <c r="B7" s="542"/>
      <c r="C7" s="542"/>
      <c r="D7" s="542" t="s">
        <v>152</v>
      </c>
      <c r="E7" s="542"/>
      <c r="F7" s="542"/>
      <c r="G7" s="542"/>
      <c r="H7" s="542"/>
      <c r="I7" s="542"/>
      <c r="J7" s="542"/>
      <c r="K7" s="542"/>
    </row>
    <row r="8" ht="51" spans="2:11">
      <c r="B8" s="543"/>
      <c r="C8" s="544" t="s">
        <v>67</v>
      </c>
      <c r="D8" s="544"/>
      <c r="E8" s="545" t="s">
        <v>121</v>
      </c>
      <c r="F8" s="545" t="s">
        <v>176</v>
      </c>
      <c r="G8" s="545" t="s">
        <v>177</v>
      </c>
      <c r="H8" s="545" t="s">
        <v>178</v>
      </c>
      <c r="I8" s="600" t="s">
        <v>179</v>
      </c>
      <c r="J8" s="601"/>
      <c r="K8" s="602"/>
    </row>
    <row r="9" s="343" customFormat="1" ht="11.25" customHeight="1" spans="2:11">
      <c r="B9" s="546"/>
      <c r="C9" s="547"/>
      <c r="D9" s="547"/>
      <c r="E9" s="548"/>
      <c r="F9" s="549"/>
      <c r="G9" s="549"/>
      <c r="H9" s="549"/>
      <c r="I9" s="603"/>
      <c r="J9" s="604"/>
      <c r="K9" s="605"/>
    </row>
    <row r="10" s="343" customFormat="1" customHeight="1" spans="2:11">
      <c r="B10" s="550" t="s">
        <v>180</v>
      </c>
      <c r="C10" s="551"/>
      <c r="D10" s="552"/>
      <c r="E10" s="553">
        <f>SUM(E11:E13)</f>
        <v>4347</v>
      </c>
      <c r="F10" s="553"/>
      <c r="G10" s="553"/>
      <c r="H10" s="553"/>
      <c r="I10" s="606">
        <f>SUM(E10:H10)</f>
        <v>4347</v>
      </c>
      <c r="J10" s="607"/>
      <c r="K10" s="605"/>
    </row>
    <row r="11" s="343" customFormat="1" customHeight="1" spans="2:11">
      <c r="B11" s="554"/>
      <c r="C11" s="555" t="s">
        <v>181</v>
      </c>
      <c r="D11" s="556"/>
      <c r="E11" s="557">
        <f>'2.ESF'!I121</f>
        <v>0</v>
      </c>
      <c r="F11" s="558"/>
      <c r="G11" s="558"/>
      <c r="H11" s="557"/>
      <c r="I11" s="608">
        <f>SUM(E11:H11)</f>
        <v>0</v>
      </c>
      <c r="J11" s="609"/>
      <c r="K11" s="605"/>
    </row>
    <row r="12" s="343" customFormat="1" customHeight="1" spans="2:11">
      <c r="B12" s="554"/>
      <c r="C12" s="555" t="s">
        <v>122</v>
      </c>
      <c r="D12" s="556"/>
      <c r="E12" s="557">
        <f>'2.ESF'!I122</f>
        <v>4347</v>
      </c>
      <c r="F12" s="558"/>
      <c r="G12" s="558"/>
      <c r="H12" s="557"/>
      <c r="I12" s="608">
        <f>SUM(E12:H12)</f>
        <v>4347</v>
      </c>
      <c r="J12" s="609"/>
      <c r="K12" s="605"/>
    </row>
    <row r="13" s="343" customFormat="1" customHeight="1" spans="2:11">
      <c r="B13" s="559"/>
      <c r="C13" s="560" t="s">
        <v>182</v>
      </c>
      <c r="D13" s="561"/>
      <c r="E13" s="562">
        <f>'2.ESF'!I123</f>
        <v>0</v>
      </c>
      <c r="F13" s="563"/>
      <c r="G13" s="563"/>
      <c r="H13" s="562"/>
      <c r="I13" s="610">
        <f>SUM(E13:H13)</f>
        <v>0</v>
      </c>
      <c r="J13" s="611"/>
      <c r="K13" s="605"/>
    </row>
    <row r="14" s="343" customFormat="1" ht="9.95" customHeight="1" spans="2:11">
      <c r="B14" s="564"/>
      <c r="C14" s="565"/>
      <c r="D14" s="566"/>
      <c r="E14" s="558"/>
      <c r="F14" s="558"/>
      <c r="G14" s="558"/>
      <c r="H14" s="558"/>
      <c r="I14" s="608"/>
      <c r="J14" s="609"/>
      <c r="K14" s="605"/>
    </row>
    <row r="15" s="343" customFormat="1" customHeight="1" spans="2:11">
      <c r="B15" s="567" t="s">
        <v>183</v>
      </c>
      <c r="C15" s="565"/>
      <c r="D15" s="568"/>
      <c r="E15" s="569"/>
      <c r="F15" s="569">
        <f>SUM(F17:F20)</f>
        <v>47127573</v>
      </c>
      <c r="G15" s="569">
        <f>G16</f>
        <v>166155</v>
      </c>
      <c r="H15" s="569"/>
      <c r="I15" s="612">
        <f t="shared" ref="I15:I20" si="0">SUM(E15:H15)</f>
        <v>47293728</v>
      </c>
      <c r="J15" s="613"/>
      <c r="K15" s="605"/>
    </row>
    <row r="16" s="343" customFormat="1" customHeight="1" spans="2:11">
      <c r="B16" s="570"/>
      <c r="C16" s="571" t="s">
        <v>184</v>
      </c>
      <c r="D16" s="572"/>
      <c r="E16" s="563"/>
      <c r="F16" s="563"/>
      <c r="G16" s="562">
        <f>'2.ESF'!I127</f>
        <v>166155</v>
      </c>
      <c r="H16" s="562"/>
      <c r="I16" s="614">
        <f t="shared" si="0"/>
        <v>166155</v>
      </c>
      <c r="J16" s="613"/>
      <c r="K16" s="605"/>
    </row>
    <row r="17" s="343" customFormat="1" customHeight="1" spans="2:11">
      <c r="B17" s="570"/>
      <c r="C17" s="571" t="s">
        <v>126</v>
      </c>
      <c r="D17" s="572"/>
      <c r="E17" s="563"/>
      <c r="F17" s="562">
        <f>'2.ESF'!I128</f>
        <v>17044008</v>
      </c>
      <c r="G17" s="563"/>
      <c r="H17" s="562"/>
      <c r="I17" s="614">
        <f t="shared" si="0"/>
        <v>17044008</v>
      </c>
      <c r="J17" s="613"/>
      <c r="K17" s="605"/>
    </row>
    <row r="18" s="343" customFormat="1" customHeight="1" spans="2:11">
      <c r="B18" s="570"/>
      <c r="C18" s="571" t="s">
        <v>185</v>
      </c>
      <c r="D18" s="572"/>
      <c r="E18" s="563"/>
      <c r="F18" s="562">
        <f>'2.ESF'!I129</f>
        <v>17139723</v>
      </c>
      <c r="G18" s="563"/>
      <c r="H18" s="562"/>
      <c r="I18" s="614">
        <f t="shared" si="0"/>
        <v>17139723</v>
      </c>
      <c r="J18" s="613"/>
      <c r="K18" s="605"/>
    </row>
    <row r="19" s="343" customFormat="1" customHeight="1" spans="2:11">
      <c r="B19" s="573"/>
      <c r="C19" s="574" t="s">
        <v>128</v>
      </c>
      <c r="D19" s="575"/>
      <c r="E19" s="563"/>
      <c r="F19" s="562">
        <f>'2.ESF'!I130</f>
        <v>0</v>
      </c>
      <c r="G19" s="563"/>
      <c r="H19" s="562"/>
      <c r="I19" s="615">
        <f t="shared" si="0"/>
        <v>0</v>
      </c>
      <c r="J19" s="616"/>
      <c r="K19" s="605"/>
    </row>
    <row r="20" s="343" customFormat="1" customHeight="1" spans="2:11">
      <c r="B20" s="573"/>
      <c r="C20" s="574" t="s">
        <v>129</v>
      </c>
      <c r="D20" s="575"/>
      <c r="E20" s="563"/>
      <c r="F20" s="562">
        <f>'2.ESF'!I131</f>
        <v>12943842</v>
      </c>
      <c r="G20" s="563"/>
      <c r="H20" s="562"/>
      <c r="I20" s="615">
        <f t="shared" si="0"/>
        <v>12943842</v>
      </c>
      <c r="J20" s="616"/>
      <c r="K20" s="605"/>
    </row>
    <row r="21" s="343" customFormat="1" ht="9.95" customHeight="1" spans="2:11">
      <c r="B21" s="576"/>
      <c r="C21" s="577"/>
      <c r="D21" s="578"/>
      <c r="E21" s="563"/>
      <c r="F21" s="563"/>
      <c r="G21" s="563"/>
      <c r="H21" s="563"/>
      <c r="I21" s="608"/>
      <c r="J21" s="609"/>
      <c r="K21" s="605"/>
    </row>
    <row r="22" s="343" customFormat="1" ht="30" customHeight="1" spans="2:11">
      <c r="B22" s="567" t="s">
        <v>186</v>
      </c>
      <c r="C22" s="565"/>
      <c r="D22" s="568"/>
      <c r="E22" s="569"/>
      <c r="F22" s="569"/>
      <c r="G22" s="569"/>
      <c r="H22" s="569">
        <f>SUM(H23:H24)</f>
        <v>0</v>
      </c>
      <c r="I22" s="617">
        <f>SUM(E22:H22)</f>
        <v>0</v>
      </c>
      <c r="J22" s="616"/>
      <c r="K22" s="605"/>
    </row>
    <row r="23" s="343" customFormat="1" customHeight="1" spans="2:11">
      <c r="B23" s="576"/>
      <c r="C23" s="571" t="s">
        <v>131</v>
      </c>
      <c r="D23" s="572"/>
      <c r="E23" s="563"/>
      <c r="F23" s="563"/>
      <c r="G23" s="563"/>
      <c r="H23" s="563">
        <f>'2.ESF'!I135</f>
        <v>0</v>
      </c>
      <c r="I23" s="615">
        <f t="shared" ref="I23:I24" si="1">SUM(E23:H23)</f>
        <v>0</v>
      </c>
      <c r="J23" s="616"/>
      <c r="K23" s="605"/>
    </row>
    <row r="24" s="343" customFormat="1" customHeight="1" spans="2:11">
      <c r="B24" s="576"/>
      <c r="C24" s="571" t="s">
        <v>132</v>
      </c>
      <c r="D24" s="572"/>
      <c r="E24" s="563"/>
      <c r="F24" s="563"/>
      <c r="G24" s="563"/>
      <c r="H24" s="563">
        <f>'2.ESF'!I136</f>
        <v>0</v>
      </c>
      <c r="I24" s="615">
        <f t="shared" si="1"/>
        <v>0</v>
      </c>
      <c r="J24" s="616"/>
      <c r="K24" s="605"/>
    </row>
    <row r="25" s="343" customFormat="1" ht="9.95" customHeight="1" spans="2:11">
      <c r="B25" s="576"/>
      <c r="C25" s="577"/>
      <c r="D25" s="578"/>
      <c r="E25" s="563"/>
      <c r="F25" s="563"/>
      <c r="G25" s="563"/>
      <c r="H25" s="563"/>
      <c r="I25" s="615"/>
      <c r="J25" s="616"/>
      <c r="K25" s="605"/>
    </row>
    <row r="26" s="343" customFormat="1" ht="20.1" customHeight="1" spans="2:11">
      <c r="B26" s="579" t="s">
        <v>187</v>
      </c>
      <c r="C26" s="580"/>
      <c r="D26" s="581"/>
      <c r="E26" s="569">
        <f>E10+E15+E22</f>
        <v>4347</v>
      </c>
      <c r="F26" s="569">
        <f>F10+F15+F22</f>
        <v>47127573</v>
      </c>
      <c r="G26" s="569">
        <f t="shared" ref="G26:H26" si="2">G10+G15+G22</f>
        <v>166155</v>
      </c>
      <c r="H26" s="569">
        <f t="shared" si="2"/>
        <v>0</v>
      </c>
      <c r="I26" s="612">
        <f>SUM(E26:H26)</f>
        <v>47298075</v>
      </c>
      <c r="J26" s="616"/>
      <c r="K26" s="605"/>
    </row>
    <row r="27" s="343" customFormat="1" ht="9.95" customHeight="1" spans="2:11">
      <c r="B27" s="559"/>
      <c r="C27" s="582"/>
      <c r="D27" s="583"/>
      <c r="E27" s="563"/>
      <c r="F27" s="563"/>
      <c r="G27" s="563"/>
      <c r="H27" s="563"/>
      <c r="I27" s="610"/>
      <c r="J27" s="611"/>
      <c r="K27" s="605"/>
    </row>
    <row r="28" s="343" customFormat="1" customHeight="1" spans="2:11">
      <c r="B28" s="576" t="s">
        <v>188</v>
      </c>
      <c r="C28" s="584"/>
      <c r="D28" s="585"/>
      <c r="E28" s="569">
        <f>SUM(E29:E31)</f>
        <v>0</v>
      </c>
      <c r="F28" s="569"/>
      <c r="G28" s="569"/>
      <c r="H28" s="569"/>
      <c r="I28" s="618">
        <f>SUM(E28:H28)</f>
        <v>0</v>
      </c>
      <c r="J28" s="611"/>
      <c r="K28" s="605"/>
    </row>
    <row r="29" s="343" customFormat="1" customHeight="1" spans="2:11">
      <c r="B29" s="559"/>
      <c r="C29" s="560" t="s">
        <v>46</v>
      </c>
      <c r="D29" s="561"/>
      <c r="E29" s="562">
        <f>'2.ESF'!J37-'2.ESF'!I121</f>
        <v>0</v>
      </c>
      <c r="F29" s="563"/>
      <c r="G29" s="563"/>
      <c r="H29" s="562"/>
      <c r="I29" s="610">
        <f>SUM(E29:H29)</f>
        <v>0</v>
      </c>
      <c r="J29" s="611"/>
      <c r="K29" s="605"/>
    </row>
    <row r="30" s="343" customFormat="1" customHeight="1" spans="2:11">
      <c r="B30" s="559"/>
      <c r="C30" s="560" t="s">
        <v>122</v>
      </c>
      <c r="D30" s="561"/>
      <c r="E30" s="562">
        <f>'2.ESF'!J38-'2.ESF'!I122</f>
        <v>0</v>
      </c>
      <c r="F30" s="563"/>
      <c r="G30" s="563"/>
      <c r="H30" s="562"/>
      <c r="I30" s="610">
        <f>SUM(E30:H30)</f>
        <v>0</v>
      </c>
      <c r="J30" s="611"/>
      <c r="K30" s="605"/>
    </row>
    <row r="31" s="343" customFormat="1" customHeight="1" spans="2:11">
      <c r="B31" s="559"/>
      <c r="C31" s="560" t="s">
        <v>182</v>
      </c>
      <c r="D31" s="561"/>
      <c r="E31" s="562">
        <f>'2.ESF'!J39-'2.ESF'!I123</f>
        <v>0</v>
      </c>
      <c r="F31" s="563"/>
      <c r="G31" s="563"/>
      <c r="H31" s="562"/>
      <c r="I31" s="610">
        <f>SUM(E31:H31)</f>
        <v>0</v>
      </c>
      <c r="J31" s="611"/>
      <c r="K31" s="605"/>
    </row>
    <row r="32" s="343" customFormat="1" ht="9.95" customHeight="1" spans="2:11">
      <c r="B32" s="576"/>
      <c r="C32" s="577"/>
      <c r="D32" s="578"/>
      <c r="E32" s="563"/>
      <c r="F32" s="563"/>
      <c r="G32" s="563"/>
      <c r="H32" s="563"/>
      <c r="I32" s="610"/>
      <c r="J32" s="611"/>
      <c r="K32" s="605"/>
    </row>
    <row r="33" s="343" customFormat="1" customHeight="1" spans="2:11">
      <c r="B33" s="576" t="s">
        <v>189</v>
      </c>
      <c r="C33" s="584"/>
      <c r="D33" s="585"/>
      <c r="E33" s="569"/>
      <c r="F33" s="569">
        <f>SUM(F34:F38)</f>
        <v>-212880</v>
      </c>
      <c r="G33" s="569">
        <f>SUM(G34:G38)</f>
        <v>4454315</v>
      </c>
      <c r="H33" s="569"/>
      <c r="I33" s="618">
        <f t="shared" ref="I33:I38" si="3">SUM(E33:H33)</f>
        <v>4241435</v>
      </c>
      <c r="J33" s="611"/>
      <c r="K33" s="605"/>
    </row>
    <row r="34" s="343" customFormat="1" customHeight="1" spans="2:11">
      <c r="B34" s="559"/>
      <c r="C34" s="560" t="s">
        <v>184</v>
      </c>
      <c r="D34" s="561"/>
      <c r="E34" s="563"/>
      <c r="F34" s="563"/>
      <c r="G34" s="562">
        <f>'2.ESF'!J42</f>
        <v>4620470</v>
      </c>
      <c r="H34" s="562"/>
      <c r="I34" s="610">
        <f t="shared" si="3"/>
        <v>4620470</v>
      </c>
      <c r="J34" s="611"/>
      <c r="K34" s="605"/>
    </row>
    <row r="35" s="343" customFormat="1" customHeight="1" spans="2:11">
      <c r="B35" s="559"/>
      <c r="C35" s="560" t="s">
        <v>126</v>
      </c>
      <c r="D35" s="561"/>
      <c r="E35" s="563"/>
      <c r="F35" s="562">
        <f>'2.ESF'!J43-'2.ESF'!I128</f>
        <v>-212880</v>
      </c>
      <c r="G35" s="563">
        <f>G16*-1</f>
        <v>-166155</v>
      </c>
      <c r="H35" s="562"/>
      <c r="I35" s="610">
        <f t="shared" si="3"/>
        <v>-379035</v>
      </c>
      <c r="J35" s="611"/>
      <c r="K35" s="605"/>
    </row>
    <row r="36" s="343" customFormat="1" customHeight="1" spans="2:11">
      <c r="B36" s="559"/>
      <c r="C36" s="560" t="s">
        <v>185</v>
      </c>
      <c r="D36" s="561"/>
      <c r="E36" s="563"/>
      <c r="F36" s="562"/>
      <c r="G36" s="563">
        <f>'2.ESF'!J44-'2.ESF'!I129</f>
        <v>0</v>
      </c>
      <c r="H36" s="562"/>
      <c r="I36" s="610">
        <f t="shared" si="3"/>
        <v>0</v>
      </c>
      <c r="J36" s="611"/>
      <c r="K36" s="605"/>
    </row>
    <row r="37" s="343" customFormat="1" customHeight="1" spans="2:11">
      <c r="B37" s="559"/>
      <c r="C37" s="560" t="s">
        <v>128</v>
      </c>
      <c r="D37" s="561"/>
      <c r="E37" s="563"/>
      <c r="F37" s="562"/>
      <c r="G37" s="563">
        <f>'2.ESF'!J45-'2.ESF'!I130</f>
        <v>0</v>
      </c>
      <c r="H37" s="562"/>
      <c r="I37" s="610">
        <f t="shared" si="3"/>
        <v>0</v>
      </c>
      <c r="J37" s="611"/>
      <c r="K37" s="605"/>
    </row>
    <row r="38" s="343" customFormat="1" customHeight="1" spans="2:11">
      <c r="B38" s="559"/>
      <c r="C38" s="574" t="s">
        <v>129</v>
      </c>
      <c r="D38" s="575"/>
      <c r="E38" s="563"/>
      <c r="F38" s="562"/>
      <c r="G38" s="563">
        <f>'2.ESF'!J46-'2.ESF'!I131</f>
        <v>0</v>
      </c>
      <c r="H38" s="562"/>
      <c r="I38" s="610">
        <f t="shared" si="3"/>
        <v>0</v>
      </c>
      <c r="J38" s="611"/>
      <c r="K38" s="605"/>
    </row>
    <row r="39" s="343" customFormat="1" customHeight="1" spans="2:11">
      <c r="B39" s="559"/>
      <c r="C39" s="586"/>
      <c r="D39" s="586"/>
      <c r="E39" s="563"/>
      <c r="F39" s="562"/>
      <c r="G39" s="563"/>
      <c r="H39" s="562"/>
      <c r="I39" s="610"/>
      <c r="J39" s="611"/>
      <c r="K39" s="605"/>
    </row>
    <row r="40" s="343" customFormat="1" ht="28.5" customHeight="1" spans="2:11">
      <c r="B40" s="567" t="s">
        <v>190</v>
      </c>
      <c r="C40" s="565"/>
      <c r="D40" s="568"/>
      <c r="E40" s="569"/>
      <c r="F40" s="569"/>
      <c r="G40" s="569"/>
      <c r="H40" s="569">
        <f t="shared" ref="H40" si="4">SUM(H41:H42)</f>
        <v>0</v>
      </c>
      <c r="I40" s="618">
        <f>SUM(E40:H40)</f>
        <v>0</v>
      </c>
      <c r="J40" s="611"/>
      <c r="K40" s="605"/>
    </row>
    <row r="41" s="343" customFormat="1" customHeight="1" spans="2:11">
      <c r="B41" s="576"/>
      <c r="C41" s="571" t="s">
        <v>131</v>
      </c>
      <c r="D41" s="572"/>
      <c r="E41" s="563"/>
      <c r="F41" s="562"/>
      <c r="G41" s="563"/>
      <c r="H41" s="562">
        <f>'2.ESF'!J49-'2.ESF'!I135</f>
        <v>0</v>
      </c>
      <c r="I41" s="610">
        <f t="shared" ref="I41:I42" si="5">SUM(E41:H41)</f>
        <v>0</v>
      </c>
      <c r="J41" s="611"/>
      <c r="K41" s="605"/>
    </row>
    <row r="42" s="343" customFormat="1" customHeight="1" spans="2:11">
      <c r="B42" s="576"/>
      <c r="C42" s="571" t="s">
        <v>132</v>
      </c>
      <c r="D42" s="572"/>
      <c r="E42" s="563"/>
      <c r="F42" s="562"/>
      <c r="G42" s="563"/>
      <c r="H42" s="562">
        <f>'2.ESF'!J50-'2.ESF'!I136</f>
        <v>0</v>
      </c>
      <c r="I42" s="610">
        <f t="shared" si="5"/>
        <v>0</v>
      </c>
      <c r="J42" s="611"/>
      <c r="K42" s="605"/>
    </row>
    <row r="43" s="343" customFormat="1" ht="9.95" customHeight="1" spans="2:11">
      <c r="B43" s="576"/>
      <c r="C43" s="577"/>
      <c r="D43" s="578"/>
      <c r="E43" s="563"/>
      <c r="F43" s="563"/>
      <c r="G43" s="563"/>
      <c r="H43" s="563"/>
      <c r="I43" s="610"/>
      <c r="J43" s="611"/>
      <c r="K43" s="605"/>
    </row>
    <row r="44" s="343" customFormat="1" ht="20.1" customHeight="1" spans="2:12">
      <c r="B44" s="587" t="s">
        <v>191</v>
      </c>
      <c r="C44" s="588"/>
      <c r="D44" s="589"/>
      <c r="E44" s="590">
        <f>E26+E28+E33+E40</f>
        <v>4347</v>
      </c>
      <c r="F44" s="590">
        <f>F26+F28+F33+F40</f>
        <v>46914693</v>
      </c>
      <c r="G44" s="590">
        <f>G26+G28+G33+G40</f>
        <v>4620470</v>
      </c>
      <c r="H44" s="590">
        <f>H26+H28+H33+H40</f>
        <v>0</v>
      </c>
      <c r="I44" s="619">
        <f>SUM(E44:H44)</f>
        <v>51539510</v>
      </c>
      <c r="J44" s="620"/>
      <c r="K44" s="605"/>
      <c r="L44" s="621" t="str">
        <f>IF(I44='2.ESF'!J52,"","ERROR SALDO")</f>
        <v/>
      </c>
    </row>
    <row r="45" s="343" customFormat="1" ht="12" customHeight="1" spans="2:12">
      <c r="B45" s="591" t="s">
        <v>174</v>
      </c>
      <c r="C45" s="591"/>
      <c r="D45" s="591"/>
      <c r="E45" s="591"/>
      <c r="F45" s="591"/>
      <c r="G45" s="591"/>
      <c r="H45" s="591"/>
      <c r="I45" s="591"/>
      <c r="J45" s="591"/>
      <c r="K45" s="591"/>
      <c r="L45" s="595"/>
    </row>
    <row r="46" spans="2:12">
      <c r="B46" s="341"/>
      <c r="C46" s="592"/>
      <c r="D46" s="593"/>
      <c r="E46" s="594"/>
      <c r="F46" s="594"/>
      <c r="G46" s="341"/>
      <c r="H46" s="595"/>
      <c r="I46" s="593"/>
      <c r="J46" s="594"/>
      <c r="K46" s="594"/>
      <c r="L46" s="594"/>
    </row>
    <row r="47"/>
    <row r="48"/>
    <row r="49"/>
    <row r="50"/>
    <row r="51"/>
    <row r="52"/>
    <row r="53"/>
    <row r="54"/>
    <row r="55"/>
    <row r="56"/>
    <row r="57"/>
    <row r="58"/>
    <row r="59"/>
  </sheetData>
  <mergeCells count="33">
    <mergeCell ref="B1:J1"/>
    <mergeCell ref="B2:J2"/>
    <mergeCell ref="B3:J3"/>
    <mergeCell ref="B4:J4"/>
    <mergeCell ref="B5:J5"/>
    <mergeCell ref="B6:J6"/>
    <mergeCell ref="C8:D8"/>
    <mergeCell ref="B10:D10"/>
    <mergeCell ref="C11:D11"/>
    <mergeCell ref="C12:D12"/>
    <mergeCell ref="C13:D13"/>
    <mergeCell ref="B15:D15"/>
    <mergeCell ref="C16:D16"/>
    <mergeCell ref="C17:D17"/>
    <mergeCell ref="C18:D18"/>
    <mergeCell ref="C19:D19"/>
    <mergeCell ref="C20:D20"/>
    <mergeCell ref="B22:D22"/>
    <mergeCell ref="C23:D23"/>
    <mergeCell ref="C24:D24"/>
    <mergeCell ref="B26:D26"/>
    <mergeCell ref="C29:D29"/>
    <mergeCell ref="C30:D30"/>
    <mergeCell ref="C31:D31"/>
    <mergeCell ref="C34:D34"/>
    <mergeCell ref="C35:D35"/>
    <mergeCell ref="C36:D36"/>
    <mergeCell ref="C37:D37"/>
    <mergeCell ref="C38:D38"/>
    <mergeCell ref="B40:D40"/>
    <mergeCell ref="C41:D41"/>
    <mergeCell ref="C42:D42"/>
    <mergeCell ref="B45:J45"/>
  </mergeCells>
  <printOptions horizontalCentered="1" verticalCentered="1"/>
  <pageMargins left="0.31496062992126" right="0.31496062992126" top="0.354330708661417" bottom="0.354330708661417" header="0" footer="0"/>
  <pageSetup paperSize="1" scale="71" orientation="landscape"/>
  <headerFooter/>
  <ignoredErrors>
    <ignoredError sqref="E29:E31 G16 E11:E13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topLeftCell="A61" workbookViewId="0">
      <selection activeCell="G81" sqref="G81"/>
    </sheetView>
  </sheetViews>
  <sheetFormatPr defaultColWidth="0" defaultRowHeight="15" zeroHeight="1"/>
  <cols>
    <col min="1" max="1" width="7.85714285714286" style="465" customWidth="1"/>
    <col min="2" max="3" width="3.71428571428571" style="341" customWidth="1"/>
    <col min="4" max="4" width="24" style="341" customWidth="1"/>
    <col min="5" max="5" width="22.8571428571429" style="341" customWidth="1"/>
    <col min="6" max="6" width="20.1428571428571" style="341" customWidth="1"/>
    <col min="7" max="8" width="19.7142857142857" style="466" customWidth="1"/>
    <col min="9" max="10" width="2.71428571428571" style="341" customWidth="1"/>
    <col min="11" max="11" width="50.7142857142857" style="341" customWidth="1"/>
    <col min="12" max="16384" width="0" style="465" hidden="1"/>
  </cols>
  <sheetData>
    <row r="1" ht="21" customHeight="1" spans="2:9">
      <c r="B1" s="467" t="str">
        <f>'6.EVHP'!B1:J1</f>
        <v>CUENTA PÚBLICA 2022</v>
      </c>
      <c r="C1" s="467"/>
      <c r="D1" s="467"/>
      <c r="E1" s="467"/>
      <c r="F1" s="467"/>
      <c r="G1" s="467"/>
      <c r="H1" s="467"/>
      <c r="I1" s="467"/>
    </row>
    <row r="2" s="458" customFormat="1" ht="15.95" customHeight="1" spans="2:11">
      <c r="B2" s="468" t="str">
        <f>'6.EVHP'!B2:J2</f>
        <v>GOBIERNO DEL ESTADO DE VERACRUZ DE IGNACIO DE LA LLAVE</v>
      </c>
      <c r="C2" s="469"/>
      <c r="D2" s="469"/>
      <c r="E2" s="469"/>
      <c r="F2" s="469"/>
      <c r="G2" s="469"/>
      <c r="H2" s="469"/>
      <c r="I2" s="505"/>
      <c r="J2" s="506"/>
      <c r="K2" s="507"/>
    </row>
    <row r="3" s="458" customFormat="1" ht="15.95" customHeight="1" spans="2:11">
      <c r="B3" s="470" t="str">
        <f>'6.EVHP'!B3:J3</f>
        <v>INSTITUTO TECNOLÓGICO SUPERIOR DE PEROTE</v>
      </c>
      <c r="C3" s="471"/>
      <c r="D3" s="471"/>
      <c r="E3" s="471"/>
      <c r="F3" s="471"/>
      <c r="G3" s="471"/>
      <c r="H3" s="471"/>
      <c r="I3" s="508"/>
      <c r="J3" s="506"/>
      <c r="K3" s="507"/>
    </row>
    <row r="4" s="458" customFormat="1" ht="15.95" customHeight="1" spans="2:11">
      <c r="B4" s="470" t="s">
        <v>192</v>
      </c>
      <c r="C4" s="471"/>
      <c r="D4" s="471"/>
      <c r="E4" s="471"/>
      <c r="F4" s="471"/>
      <c r="G4" s="471"/>
      <c r="H4" s="471"/>
      <c r="I4" s="508"/>
      <c r="J4" s="509"/>
      <c r="K4" s="507"/>
    </row>
    <row r="5" s="458" customFormat="1" ht="15.95" customHeight="1" spans="2:11">
      <c r="B5" s="470" t="str">
        <f>'1.EA'!B5:G5</f>
        <v>Del 1 de Enero al 31  de Diciembre de 2022</v>
      </c>
      <c r="C5" s="471"/>
      <c r="D5" s="471"/>
      <c r="E5" s="471"/>
      <c r="F5" s="471"/>
      <c r="G5" s="471"/>
      <c r="H5" s="471"/>
      <c r="I5" s="508"/>
      <c r="J5" s="509"/>
      <c r="K5" s="507"/>
    </row>
    <row r="6" s="458" customFormat="1" ht="15.95" customHeight="1" spans="2:11">
      <c r="B6" s="472" t="s">
        <v>9</v>
      </c>
      <c r="C6" s="473"/>
      <c r="D6" s="473"/>
      <c r="E6" s="473"/>
      <c r="F6" s="473"/>
      <c r="G6" s="473"/>
      <c r="H6" s="473"/>
      <c r="I6" s="510"/>
      <c r="J6" s="506"/>
      <c r="K6" s="507"/>
    </row>
    <row r="7" s="459" customFormat="1" ht="5.1" customHeight="1" spans="2:10">
      <c r="B7" s="474"/>
      <c r="C7" s="474"/>
      <c r="D7" s="475"/>
      <c r="E7" s="474"/>
      <c r="F7" s="474"/>
      <c r="G7" s="476"/>
      <c r="H7" s="476"/>
      <c r="I7" s="475"/>
      <c r="J7" s="511"/>
    </row>
    <row r="8" s="460" customFormat="1" ht="20.25" customHeight="1" spans="1:11">
      <c r="A8" s="477"/>
      <c r="B8" s="478" t="s">
        <v>67</v>
      </c>
      <c r="C8" s="479"/>
      <c r="D8" s="479"/>
      <c r="E8" s="479"/>
      <c r="F8" s="480"/>
      <c r="G8" s="481">
        <v>2022</v>
      </c>
      <c r="H8" s="481">
        <f>G8-1</f>
        <v>2021</v>
      </c>
      <c r="I8" s="512"/>
      <c r="J8" s="513"/>
      <c r="K8" s="514"/>
    </row>
    <row r="9" ht="8.1" customHeight="1" spans="1:10">
      <c r="A9" s="482"/>
      <c r="B9" s="483"/>
      <c r="C9" s="484"/>
      <c r="D9" s="484"/>
      <c r="E9" s="484"/>
      <c r="F9" s="484"/>
      <c r="G9" s="485"/>
      <c r="H9" s="485"/>
      <c r="I9" s="515"/>
      <c r="J9" s="466"/>
    </row>
    <row r="10" spans="1:11">
      <c r="A10" s="482"/>
      <c r="B10" s="486" t="s">
        <v>193</v>
      </c>
      <c r="C10" s="487"/>
      <c r="D10" s="487"/>
      <c r="E10" s="487"/>
      <c r="F10" s="487"/>
      <c r="G10" s="485"/>
      <c r="H10" s="485"/>
      <c r="I10" s="515"/>
      <c r="J10" s="466"/>
      <c r="K10" s="465"/>
    </row>
    <row r="11" spans="1:11">
      <c r="A11" s="482"/>
      <c r="B11" s="483"/>
      <c r="C11" s="487" t="s">
        <v>141</v>
      </c>
      <c r="D11" s="487"/>
      <c r="E11" s="487"/>
      <c r="F11" s="487"/>
      <c r="G11" s="488">
        <f>SUM(G12:G21)</f>
        <v>57790522</v>
      </c>
      <c r="H11" s="488">
        <f>SUM(H12:H21)</f>
        <v>58428008</v>
      </c>
      <c r="I11" s="515"/>
      <c r="J11" s="466"/>
      <c r="K11" s="465"/>
    </row>
    <row r="12" spans="1:11">
      <c r="A12" s="482"/>
      <c r="B12" s="483"/>
      <c r="C12" s="484"/>
      <c r="D12" s="489" t="s">
        <v>12</v>
      </c>
      <c r="E12" s="489"/>
      <c r="F12" s="489"/>
      <c r="G12" s="490">
        <f>'1.EA'!E11</f>
        <v>0</v>
      </c>
      <c r="H12" s="490">
        <f>'1.EA'!F11</f>
        <v>0</v>
      </c>
      <c r="I12" s="515"/>
      <c r="J12" s="466"/>
      <c r="K12" s="465"/>
    </row>
    <row r="13" spans="1:11">
      <c r="A13" s="482"/>
      <c r="B13" s="483"/>
      <c r="C13" s="484"/>
      <c r="D13" s="489" t="s">
        <v>194</v>
      </c>
      <c r="E13" s="489"/>
      <c r="F13" s="489"/>
      <c r="G13" s="490">
        <f>'1.EA'!E12</f>
        <v>0</v>
      </c>
      <c r="H13" s="490">
        <f>'1.EA'!F12</f>
        <v>0</v>
      </c>
      <c r="I13" s="515"/>
      <c r="J13" s="466"/>
      <c r="K13" s="465"/>
    </row>
    <row r="14" spans="1:11">
      <c r="A14" s="482"/>
      <c r="B14" s="483"/>
      <c r="C14" s="491"/>
      <c r="D14" s="489" t="s">
        <v>195</v>
      </c>
      <c r="E14" s="489"/>
      <c r="F14" s="489"/>
      <c r="G14" s="490">
        <f>'1.EA'!E13</f>
        <v>0</v>
      </c>
      <c r="H14" s="490">
        <f>'1.EA'!F13</f>
        <v>0</v>
      </c>
      <c r="I14" s="515"/>
      <c r="J14" s="466"/>
      <c r="K14" s="465"/>
    </row>
    <row r="15" spans="1:11">
      <c r="A15" s="482"/>
      <c r="B15" s="483"/>
      <c r="C15" s="491"/>
      <c r="D15" s="489" t="s">
        <v>15</v>
      </c>
      <c r="E15" s="489"/>
      <c r="F15" s="489"/>
      <c r="G15" s="490">
        <f>'1.EA'!E14</f>
        <v>0</v>
      </c>
      <c r="H15" s="490">
        <f>'1.EA'!F14</f>
        <v>0</v>
      </c>
      <c r="I15" s="515"/>
      <c r="J15" s="466"/>
      <c r="K15" s="465"/>
    </row>
    <row r="16" spans="1:11">
      <c r="A16" s="482"/>
      <c r="B16" s="483"/>
      <c r="C16" s="491"/>
      <c r="D16" s="489" t="s">
        <v>16</v>
      </c>
      <c r="E16" s="489"/>
      <c r="F16" s="489"/>
      <c r="G16" s="490">
        <f>'1.EA'!E15</f>
        <v>0</v>
      </c>
      <c r="H16" s="490">
        <f>'1.EA'!F15</f>
        <v>0</v>
      </c>
      <c r="I16" s="515"/>
      <c r="J16" s="466"/>
      <c r="K16" s="465"/>
    </row>
    <row r="17" spans="1:11">
      <c r="A17" s="482"/>
      <c r="B17" s="483"/>
      <c r="C17" s="491"/>
      <c r="D17" s="489" t="s">
        <v>17</v>
      </c>
      <c r="E17" s="489"/>
      <c r="F17" s="489"/>
      <c r="G17" s="490">
        <f>'1.EA'!E16</f>
        <v>0</v>
      </c>
      <c r="H17" s="490">
        <f>'1.EA'!F16</f>
        <v>0</v>
      </c>
      <c r="I17" s="515"/>
      <c r="J17" s="466"/>
      <c r="K17" s="465"/>
    </row>
    <row r="18" spans="1:11">
      <c r="A18" s="482"/>
      <c r="B18" s="483"/>
      <c r="C18" s="491"/>
      <c r="D18" s="489" t="s">
        <v>18</v>
      </c>
      <c r="E18" s="489"/>
      <c r="F18" s="489"/>
      <c r="G18" s="490">
        <f>'1.EA'!E17</f>
        <v>5094143</v>
      </c>
      <c r="H18" s="490">
        <f>'1.EA'!F17</f>
        <v>4856859</v>
      </c>
      <c r="I18" s="515"/>
      <c r="J18" s="466"/>
      <c r="K18" s="465"/>
    </row>
    <row r="19" ht="30" customHeight="1" spans="1:11">
      <c r="A19" s="482"/>
      <c r="B19" s="483"/>
      <c r="C19" s="484"/>
      <c r="D19" s="489" t="s">
        <v>196</v>
      </c>
      <c r="E19" s="489"/>
      <c r="F19" s="489"/>
      <c r="G19" s="490">
        <f>'1.EA'!E20</f>
        <v>0</v>
      </c>
      <c r="H19" s="490">
        <f>'1.EA'!F20</f>
        <v>0</v>
      </c>
      <c r="I19" s="515"/>
      <c r="J19" s="466"/>
      <c r="K19" s="465"/>
    </row>
    <row r="20" ht="30" customHeight="1" spans="1:11">
      <c r="A20" s="482"/>
      <c r="B20" s="483"/>
      <c r="C20" s="491"/>
      <c r="D20" s="489" t="s">
        <v>197</v>
      </c>
      <c r="E20" s="489"/>
      <c r="F20" s="489"/>
      <c r="G20" s="490">
        <f>'1.EA'!E21</f>
        <v>51343662</v>
      </c>
      <c r="H20" s="490">
        <f>'1.EA'!F21</f>
        <v>49413290</v>
      </c>
      <c r="I20" s="515"/>
      <c r="J20" s="466"/>
      <c r="K20" s="465"/>
    </row>
    <row r="21" spans="1:11">
      <c r="A21" s="482"/>
      <c r="B21" s="483"/>
      <c r="C21" s="484"/>
      <c r="D21" s="489" t="s">
        <v>198</v>
      </c>
      <c r="E21" s="489"/>
      <c r="F21" s="492"/>
      <c r="G21" s="490">
        <f>'1.EA'!E23</f>
        <v>1352717</v>
      </c>
      <c r="H21" s="490">
        <f>'1.EA'!F23</f>
        <v>4157859</v>
      </c>
      <c r="I21" s="515"/>
      <c r="J21" s="466"/>
      <c r="K21" s="465"/>
    </row>
    <row r="22" spans="1:11">
      <c r="A22" s="482"/>
      <c r="B22" s="483"/>
      <c r="C22" s="487" t="s">
        <v>142</v>
      </c>
      <c r="D22" s="487"/>
      <c r="E22" s="487"/>
      <c r="F22" s="487"/>
      <c r="G22" s="488">
        <f>SUM(G23:G38)</f>
        <v>53170052</v>
      </c>
      <c r="H22" s="488">
        <f>SUM(H23:H38)</f>
        <v>58261853</v>
      </c>
      <c r="I22" s="515"/>
      <c r="J22" s="466"/>
      <c r="K22" s="465"/>
    </row>
    <row r="23" spans="1:11">
      <c r="A23" s="482"/>
      <c r="B23" s="483"/>
      <c r="C23" s="487"/>
      <c r="D23" s="489" t="s">
        <v>199</v>
      </c>
      <c r="E23" s="489"/>
      <c r="F23" s="489"/>
      <c r="G23" s="490">
        <f>'1.EA'!E34</f>
        <v>43760505</v>
      </c>
      <c r="H23" s="490">
        <f>'1.EA'!F34</f>
        <v>45461811</v>
      </c>
      <c r="I23" s="515"/>
      <c r="J23" s="466"/>
      <c r="K23" s="465"/>
    </row>
    <row r="24" spans="1:11">
      <c r="A24" s="482"/>
      <c r="B24" s="483"/>
      <c r="C24" s="487"/>
      <c r="D24" s="489" t="s">
        <v>32</v>
      </c>
      <c r="E24" s="489"/>
      <c r="F24" s="489"/>
      <c r="G24" s="490">
        <f>'1.EA'!E35</f>
        <v>2700324</v>
      </c>
      <c r="H24" s="490">
        <f>'1.EA'!F35</f>
        <v>4587169</v>
      </c>
      <c r="I24" s="515"/>
      <c r="J24" s="466"/>
      <c r="K24" s="465"/>
    </row>
    <row r="25" spans="1:11">
      <c r="A25" s="482"/>
      <c r="B25" s="483"/>
      <c r="C25" s="487"/>
      <c r="D25" s="489" t="s">
        <v>33</v>
      </c>
      <c r="E25" s="489"/>
      <c r="F25" s="489"/>
      <c r="G25" s="490">
        <f>'1.EA'!E36</f>
        <v>6579068</v>
      </c>
      <c r="H25" s="490">
        <f>'1.EA'!F36</f>
        <v>7769306</v>
      </c>
      <c r="I25" s="515"/>
      <c r="J25" s="466"/>
      <c r="K25" s="465"/>
    </row>
    <row r="26" spans="1:11">
      <c r="A26" s="482"/>
      <c r="B26" s="483"/>
      <c r="C26" s="484"/>
      <c r="D26" s="489" t="s">
        <v>35</v>
      </c>
      <c r="E26" s="489"/>
      <c r="F26" s="489"/>
      <c r="G26" s="490">
        <f>'1.EA'!E39</f>
        <v>0</v>
      </c>
      <c r="H26" s="490">
        <f>'1.EA'!F39</f>
        <v>0</v>
      </c>
      <c r="I26" s="515"/>
      <c r="J26" s="466"/>
      <c r="K26" s="465"/>
    </row>
    <row r="27" spans="1:11">
      <c r="A27" s="482"/>
      <c r="B27" s="483"/>
      <c r="C27" s="487"/>
      <c r="D27" s="489" t="s">
        <v>200</v>
      </c>
      <c r="E27" s="489"/>
      <c r="F27" s="489"/>
      <c r="G27" s="490">
        <f>'1.EA'!E40</f>
        <v>0</v>
      </c>
      <c r="H27" s="490">
        <f>'1.EA'!F40</f>
        <v>0</v>
      </c>
      <c r="I27" s="515"/>
      <c r="J27" s="466"/>
      <c r="K27" s="465"/>
    </row>
    <row r="28" customHeight="1" spans="1:11">
      <c r="A28" s="482"/>
      <c r="B28" s="483"/>
      <c r="C28" s="487"/>
      <c r="D28" s="489" t="s">
        <v>201</v>
      </c>
      <c r="E28" s="489"/>
      <c r="F28" s="489"/>
      <c r="G28" s="490">
        <f>'1.EA'!E41</f>
        <v>0</v>
      </c>
      <c r="H28" s="490">
        <f>'1.EA'!F41</f>
        <v>0</v>
      </c>
      <c r="I28" s="515"/>
      <c r="J28" s="466"/>
      <c r="K28" s="465"/>
    </row>
    <row r="29" customHeight="1" spans="1:11">
      <c r="A29" s="482"/>
      <c r="B29" s="483"/>
      <c r="C29" s="487"/>
      <c r="D29" s="489" t="s">
        <v>38</v>
      </c>
      <c r="E29" s="489"/>
      <c r="F29" s="489"/>
      <c r="G29" s="490">
        <f>'1.EA'!E42</f>
        <v>130155</v>
      </c>
      <c r="H29" s="490">
        <f>'1.EA'!F42</f>
        <v>443567</v>
      </c>
      <c r="I29" s="515"/>
      <c r="J29" s="466"/>
      <c r="K29" s="465"/>
    </row>
    <row r="30" customHeight="1" spans="1:11">
      <c r="A30" s="482"/>
      <c r="B30" s="483"/>
      <c r="C30" s="487"/>
      <c r="D30" s="489" t="s">
        <v>39</v>
      </c>
      <c r="E30" s="489"/>
      <c r="F30" s="489"/>
      <c r="G30" s="490">
        <f>'1.EA'!E43</f>
        <v>0</v>
      </c>
      <c r="H30" s="490">
        <f>'1.EA'!F43</f>
        <v>0</v>
      </c>
      <c r="I30" s="515"/>
      <c r="J30" s="466"/>
      <c r="K30" s="465"/>
    </row>
    <row r="31" customHeight="1" spans="1:11">
      <c r="A31" s="482"/>
      <c r="B31" s="483"/>
      <c r="C31" s="487"/>
      <c r="D31" s="489" t="s">
        <v>40</v>
      </c>
      <c r="E31" s="489"/>
      <c r="F31" s="489"/>
      <c r="G31" s="490">
        <f>'1.EA'!E44</f>
        <v>0</v>
      </c>
      <c r="H31" s="490">
        <f>'1.EA'!F44</f>
        <v>0</v>
      </c>
      <c r="I31" s="515"/>
      <c r="J31" s="466"/>
      <c r="K31" s="465"/>
    </row>
    <row r="32" customHeight="1" spans="1:11">
      <c r="A32" s="482"/>
      <c r="B32" s="483"/>
      <c r="C32" s="487"/>
      <c r="D32" s="489" t="s">
        <v>41</v>
      </c>
      <c r="E32" s="489"/>
      <c r="F32" s="489"/>
      <c r="G32" s="490">
        <f>'1.EA'!E45</f>
        <v>0</v>
      </c>
      <c r="H32" s="490">
        <f>'1.EA'!F45</f>
        <v>0</v>
      </c>
      <c r="I32" s="515"/>
      <c r="J32" s="466"/>
      <c r="K32" s="465"/>
    </row>
    <row r="33" customHeight="1" spans="1:11">
      <c r="A33" s="482"/>
      <c r="B33" s="483"/>
      <c r="C33" s="487"/>
      <c r="D33" s="489" t="s">
        <v>42</v>
      </c>
      <c r="E33" s="489"/>
      <c r="F33" s="489"/>
      <c r="G33" s="490">
        <f>'1.EA'!E46</f>
        <v>0</v>
      </c>
      <c r="H33" s="490">
        <f>'1.EA'!F46</f>
        <v>0</v>
      </c>
      <c r="I33" s="515"/>
      <c r="J33" s="466"/>
      <c r="K33" s="465"/>
    </row>
    <row r="34" customHeight="1" spans="1:11">
      <c r="A34" s="482"/>
      <c r="B34" s="483"/>
      <c r="C34" s="487"/>
      <c r="D34" s="489" t="s">
        <v>43</v>
      </c>
      <c r="E34" s="489"/>
      <c r="F34" s="489"/>
      <c r="G34" s="490">
        <f>'1.EA'!E47</f>
        <v>0</v>
      </c>
      <c r="H34" s="490">
        <f>'1.EA'!F47</f>
        <v>0</v>
      </c>
      <c r="I34" s="515"/>
      <c r="J34" s="466"/>
      <c r="K34" s="465"/>
    </row>
    <row r="35" customHeight="1" spans="1:11">
      <c r="A35" s="482"/>
      <c r="B35" s="483"/>
      <c r="C35" s="487"/>
      <c r="D35" s="489" t="s">
        <v>202</v>
      </c>
      <c r="E35" s="489"/>
      <c r="F35" s="489"/>
      <c r="G35" s="490">
        <f>'1.EA'!E50</f>
        <v>0</v>
      </c>
      <c r="H35" s="490">
        <f>'1.EA'!F50</f>
        <v>0</v>
      </c>
      <c r="I35" s="515"/>
      <c r="J35" s="466"/>
      <c r="K35" s="465"/>
    </row>
    <row r="36" customHeight="1" spans="1:11">
      <c r="A36" s="482"/>
      <c r="B36" s="483"/>
      <c r="C36" s="484"/>
      <c r="D36" s="489" t="s">
        <v>181</v>
      </c>
      <c r="E36" s="489"/>
      <c r="F36" s="489"/>
      <c r="G36" s="490">
        <f>'1.EA'!E51</f>
        <v>0</v>
      </c>
      <c r="H36" s="490">
        <f>'1.EA'!F51</f>
        <v>0</v>
      </c>
      <c r="I36" s="515"/>
      <c r="J36" s="466"/>
      <c r="K36" s="465"/>
    </row>
    <row r="37" customHeight="1" spans="1:11">
      <c r="A37" s="482"/>
      <c r="B37" s="483"/>
      <c r="C37" s="487"/>
      <c r="D37" s="489" t="s">
        <v>47</v>
      </c>
      <c r="E37" s="489"/>
      <c r="F37" s="489"/>
      <c r="G37" s="490">
        <f>'1.EA'!E52</f>
        <v>0</v>
      </c>
      <c r="H37" s="490">
        <f>'1.EA'!F52</f>
        <v>0</v>
      </c>
      <c r="I37" s="515"/>
      <c r="J37" s="466"/>
      <c r="K37" s="465"/>
    </row>
    <row r="38" customHeight="1" spans="1:11">
      <c r="A38" s="482"/>
      <c r="B38" s="483"/>
      <c r="C38" s="487"/>
      <c r="D38" s="489" t="s">
        <v>203</v>
      </c>
      <c r="E38" s="489"/>
      <c r="F38" s="489"/>
      <c r="G38" s="490">
        <f>'1.EA'!E54+'1.EA'!E61+'1.EA'!E69</f>
        <v>0</v>
      </c>
      <c r="H38" s="490">
        <f>'1.EA'!F54+'1.EA'!F61+'1.EA'!F69</f>
        <v>0</v>
      </c>
      <c r="I38" s="515"/>
      <c r="J38" s="466"/>
      <c r="K38" s="465"/>
    </row>
    <row r="39" s="461" customFormat="1" customHeight="1" spans="1:10">
      <c r="A39" s="493"/>
      <c r="B39" s="494"/>
      <c r="C39" s="487" t="s">
        <v>204</v>
      </c>
      <c r="D39" s="487"/>
      <c r="E39" s="487"/>
      <c r="F39" s="487"/>
      <c r="G39" s="495">
        <f>G11-G22</f>
        <v>4620470</v>
      </c>
      <c r="H39" s="495">
        <f>H11-H22</f>
        <v>166155</v>
      </c>
      <c r="I39" s="516"/>
      <c r="J39" s="517"/>
    </row>
    <row r="40" s="461" customFormat="1" ht="9.95" customHeight="1" spans="1:10">
      <c r="A40" s="493"/>
      <c r="B40" s="494"/>
      <c r="C40" s="487"/>
      <c r="D40" s="487"/>
      <c r="E40" s="487"/>
      <c r="F40" s="487"/>
      <c r="G40" s="495"/>
      <c r="H40" s="495"/>
      <c r="I40" s="516"/>
      <c r="J40" s="517"/>
    </row>
    <row r="41" s="462" customFormat="1" customHeight="1" spans="1:10">
      <c r="A41" s="496"/>
      <c r="B41" s="486" t="s">
        <v>205</v>
      </c>
      <c r="C41" s="487"/>
      <c r="D41" s="487"/>
      <c r="E41" s="487"/>
      <c r="F41" s="487"/>
      <c r="G41" s="495"/>
      <c r="H41" s="495"/>
      <c r="I41" s="518"/>
      <c r="J41" s="519"/>
    </row>
    <row r="42" s="462" customFormat="1" spans="1:10">
      <c r="A42" s="496"/>
      <c r="B42" s="483"/>
      <c r="C42" s="487" t="s">
        <v>141</v>
      </c>
      <c r="D42" s="487"/>
      <c r="E42" s="487"/>
      <c r="F42" s="487"/>
      <c r="G42" s="488">
        <f>SUM(G43:G45)</f>
        <v>0</v>
      </c>
      <c r="H42" s="497">
        <f>SUM(H43:H45)</f>
        <v>4993910</v>
      </c>
      <c r="I42" s="518"/>
      <c r="J42" s="519"/>
    </row>
    <row r="43" s="462" customFormat="1" spans="1:10">
      <c r="A43" s="496"/>
      <c r="B43" s="483"/>
      <c r="C43" s="341"/>
      <c r="D43" s="491" t="s">
        <v>104</v>
      </c>
      <c r="E43" s="491"/>
      <c r="F43" s="491"/>
      <c r="G43" s="490">
        <v>0</v>
      </c>
      <c r="H43" s="498">
        <v>0</v>
      </c>
      <c r="I43" s="518"/>
      <c r="J43" s="519"/>
    </row>
    <row r="44" s="462" customFormat="1" spans="1:10">
      <c r="A44" s="496"/>
      <c r="B44" s="483"/>
      <c r="C44" s="341"/>
      <c r="D44" s="491" t="s">
        <v>106</v>
      </c>
      <c r="E44" s="491"/>
      <c r="F44" s="491"/>
      <c r="G44" s="490">
        <v>0</v>
      </c>
      <c r="H44" s="498">
        <v>0</v>
      </c>
      <c r="I44" s="518"/>
      <c r="J44" s="519"/>
    </row>
    <row r="45" s="462" customFormat="1" spans="1:11">
      <c r="A45" s="496"/>
      <c r="B45" s="483"/>
      <c r="C45" s="485"/>
      <c r="D45" s="491" t="s">
        <v>206</v>
      </c>
      <c r="E45" s="491"/>
      <c r="F45" s="491"/>
      <c r="G45" s="490">
        <v>0</v>
      </c>
      <c r="H45" s="498">
        <v>4993910</v>
      </c>
      <c r="I45" s="518"/>
      <c r="J45" s="519"/>
      <c r="K45" s="520"/>
    </row>
    <row r="46" s="462" customFormat="1" spans="1:11">
      <c r="A46" s="496"/>
      <c r="B46" s="483"/>
      <c r="C46" s="487" t="s">
        <v>142</v>
      </c>
      <c r="D46" s="487"/>
      <c r="E46" s="487"/>
      <c r="F46" s="487"/>
      <c r="G46" s="488">
        <f>SUM(G47:G49)</f>
        <v>1195218</v>
      </c>
      <c r="H46" s="499">
        <f>SUM(H47:H49)</f>
        <v>8212787</v>
      </c>
      <c r="I46" s="518"/>
      <c r="J46" s="519"/>
      <c r="K46" s="520"/>
    </row>
    <row r="47" s="462" customFormat="1" spans="1:11">
      <c r="A47" s="496"/>
      <c r="B47" s="483"/>
      <c r="C47" s="485"/>
      <c r="D47" s="491" t="s">
        <v>104</v>
      </c>
      <c r="E47" s="491"/>
      <c r="F47" s="491"/>
      <c r="G47" s="490">
        <v>0</v>
      </c>
      <c r="H47" s="498">
        <v>8046632</v>
      </c>
      <c r="I47" s="518"/>
      <c r="J47" s="519"/>
      <c r="K47" s="520"/>
    </row>
    <row r="48" s="462" customFormat="1" spans="1:11">
      <c r="A48" s="496"/>
      <c r="B48" s="483"/>
      <c r="C48" s="484"/>
      <c r="D48" s="491" t="s">
        <v>106</v>
      </c>
      <c r="E48" s="491"/>
      <c r="F48" s="491"/>
      <c r="G48" s="490">
        <v>796782</v>
      </c>
      <c r="H48" s="498">
        <v>61308</v>
      </c>
      <c r="I48" s="518"/>
      <c r="J48" s="519"/>
      <c r="K48" s="520"/>
    </row>
    <row r="49" s="462" customFormat="1" spans="1:11">
      <c r="A49" s="496"/>
      <c r="B49" s="483"/>
      <c r="C49" s="341"/>
      <c r="D49" s="491" t="s">
        <v>207</v>
      </c>
      <c r="E49" s="491"/>
      <c r="F49" s="491"/>
      <c r="G49" s="490">
        <v>398436</v>
      </c>
      <c r="H49" s="498">
        <v>104847</v>
      </c>
      <c r="I49" s="518"/>
      <c r="J49" s="519"/>
      <c r="K49" s="520"/>
    </row>
    <row r="50" s="461" customFormat="1" spans="1:11">
      <c r="A50" s="493"/>
      <c r="B50" s="483"/>
      <c r="C50" s="487" t="s">
        <v>208</v>
      </c>
      <c r="D50" s="487"/>
      <c r="E50" s="487"/>
      <c r="F50" s="487"/>
      <c r="G50" s="488">
        <f>G42-G46</f>
        <v>-1195218</v>
      </c>
      <c r="H50" s="500">
        <f>H42-H46</f>
        <v>-3218877</v>
      </c>
      <c r="I50" s="516"/>
      <c r="J50" s="517"/>
      <c r="K50" s="521"/>
    </row>
    <row r="51" s="462" customFormat="1" ht="9.95" customHeight="1" spans="1:11">
      <c r="A51" s="496"/>
      <c r="B51" s="445"/>
      <c r="C51" s="341"/>
      <c r="D51" s="341"/>
      <c r="E51" s="341"/>
      <c r="F51" s="341"/>
      <c r="G51" s="341"/>
      <c r="H51" s="501"/>
      <c r="I51" s="518"/>
      <c r="J51" s="519"/>
      <c r="K51" s="520"/>
    </row>
    <row r="52" s="462" customFormat="1" spans="1:11">
      <c r="A52" s="496"/>
      <c r="B52" s="486" t="s">
        <v>209</v>
      </c>
      <c r="C52" s="487"/>
      <c r="D52" s="487"/>
      <c r="E52" s="487"/>
      <c r="F52" s="487"/>
      <c r="G52" s="502"/>
      <c r="H52" s="503"/>
      <c r="I52" s="518"/>
      <c r="J52" s="519"/>
      <c r="K52" s="520"/>
    </row>
    <row r="53" s="462" customFormat="1" spans="1:11">
      <c r="A53" s="496"/>
      <c r="B53" s="445"/>
      <c r="C53" s="487" t="s">
        <v>141</v>
      </c>
      <c r="D53" s="487"/>
      <c r="E53" s="487"/>
      <c r="F53" s="487"/>
      <c r="G53" s="488">
        <f>G54+G57</f>
        <v>460062</v>
      </c>
      <c r="H53" s="499">
        <f>H54+H57</f>
        <v>2107448</v>
      </c>
      <c r="I53" s="518"/>
      <c r="J53" s="519"/>
      <c r="K53" s="520"/>
    </row>
    <row r="54" s="462" customFormat="1" spans="1:11">
      <c r="A54" s="496"/>
      <c r="B54" s="483"/>
      <c r="C54" s="341"/>
      <c r="D54" s="491" t="s">
        <v>210</v>
      </c>
      <c r="E54" s="491"/>
      <c r="F54" s="491"/>
      <c r="G54" s="490">
        <f>SUM(G55:G56)</f>
        <v>0</v>
      </c>
      <c r="H54" s="498">
        <f>SUM(H55:H56)</f>
        <v>0</v>
      </c>
      <c r="I54" s="518"/>
      <c r="J54" s="519"/>
      <c r="K54" s="520"/>
    </row>
    <row r="55" s="462" customFormat="1" spans="1:11">
      <c r="A55" s="496"/>
      <c r="B55" s="483"/>
      <c r="C55" s="487"/>
      <c r="D55" s="491" t="s">
        <v>211</v>
      </c>
      <c r="E55" s="491"/>
      <c r="F55" s="491"/>
      <c r="G55" s="490">
        <v>0</v>
      </c>
      <c r="H55" s="498">
        <v>0</v>
      </c>
      <c r="I55" s="518"/>
      <c r="J55" s="519"/>
      <c r="K55" s="520"/>
    </row>
    <row r="56" s="462" customFormat="1" spans="1:11">
      <c r="A56" s="496"/>
      <c r="B56" s="483"/>
      <c r="C56" s="487"/>
      <c r="D56" s="491" t="s">
        <v>212</v>
      </c>
      <c r="E56" s="491"/>
      <c r="F56" s="491"/>
      <c r="G56" s="490">
        <v>0</v>
      </c>
      <c r="H56" s="498">
        <v>0</v>
      </c>
      <c r="I56" s="518"/>
      <c r="J56" s="519"/>
      <c r="K56" s="520"/>
    </row>
    <row r="57" s="462" customFormat="1" spans="1:11">
      <c r="A57" s="496"/>
      <c r="B57" s="483"/>
      <c r="C57" s="487"/>
      <c r="D57" s="491" t="s">
        <v>213</v>
      </c>
      <c r="E57" s="491"/>
      <c r="F57" s="491"/>
      <c r="G57" s="490">
        <v>460062</v>
      </c>
      <c r="H57" s="498">
        <v>2107448</v>
      </c>
      <c r="I57" s="518"/>
      <c r="J57" s="519"/>
      <c r="K57" s="520"/>
    </row>
    <row r="58" s="462" customFormat="1" spans="1:11">
      <c r="A58" s="496"/>
      <c r="B58" s="483"/>
      <c r="C58" s="487" t="s">
        <v>142</v>
      </c>
      <c r="D58" s="487"/>
      <c r="E58" s="487"/>
      <c r="F58" s="487"/>
      <c r="G58" s="488">
        <f>G59+G62</f>
        <v>399171</v>
      </c>
      <c r="H58" s="499">
        <f>H59+H62</f>
        <v>0</v>
      </c>
      <c r="I58" s="518"/>
      <c r="J58" s="519"/>
      <c r="K58" s="520"/>
    </row>
    <row r="59" s="462" customFormat="1" spans="1:11">
      <c r="A59" s="496"/>
      <c r="B59" s="445"/>
      <c r="C59" s="341"/>
      <c r="D59" s="491" t="s">
        <v>214</v>
      </c>
      <c r="E59" s="491"/>
      <c r="F59" s="491"/>
      <c r="G59" s="490">
        <f>SUM(G60:G61)</f>
        <v>0</v>
      </c>
      <c r="H59" s="498">
        <f>SUM(H60:H61)</f>
        <v>0</v>
      </c>
      <c r="I59" s="518"/>
      <c r="J59" s="519"/>
      <c r="K59" s="520"/>
    </row>
    <row r="60" s="462" customFormat="1" spans="1:11">
      <c r="A60" s="496"/>
      <c r="B60" s="483"/>
      <c r="C60" s="341"/>
      <c r="D60" s="491" t="s">
        <v>211</v>
      </c>
      <c r="E60" s="491"/>
      <c r="F60" s="491"/>
      <c r="G60" s="490">
        <v>0</v>
      </c>
      <c r="H60" s="498">
        <v>0</v>
      </c>
      <c r="I60" s="518"/>
      <c r="J60" s="519"/>
      <c r="K60" s="520"/>
    </row>
    <row r="61" s="462" customFormat="1" spans="1:11">
      <c r="A61" s="496"/>
      <c r="B61" s="483"/>
      <c r="C61" s="487"/>
      <c r="D61" s="491" t="s">
        <v>212</v>
      </c>
      <c r="E61" s="491"/>
      <c r="F61" s="491"/>
      <c r="G61" s="490">
        <v>0</v>
      </c>
      <c r="H61" s="498">
        <v>0</v>
      </c>
      <c r="I61" s="518"/>
      <c r="J61" s="519"/>
      <c r="K61" s="520"/>
    </row>
    <row r="62" s="462" customFormat="1" spans="1:11">
      <c r="A62" s="496"/>
      <c r="B62" s="483"/>
      <c r="C62" s="487"/>
      <c r="D62" s="491" t="s">
        <v>215</v>
      </c>
      <c r="E62" s="491"/>
      <c r="F62" s="491"/>
      <c r="G62" s="490">
        <v>399171</v>
      </c>
      <c r="H62" s="498">
        <v>0</v>
      </c>
      <c r="I62" s="518"/>
      <c r="J62" s="519"/>
      <c r="K62" s="520"/>
    </row>
    <row r="63" s="461" customFormat="1" spans="1:11">
      <c r="A63" s="493"/>
      <c r="B63" s="483"/>
      <c r="C63" s="487" t="s">
        <v>216</v>
      </c>
      <c r="D63" s="487"/>
      <c r="E63" s="487"/>
      <c r="F63" s="487"/>
      <c r="G63" s="488">
        <f>G53-G58</f>
        <v>60891</v>
      </c>
      <c r="H63" s="497">
        <f>H53-H58</f>
        <v>2107448</v>
      </c>
      <c r="I63" s="516"/>
      <c r="J63" s="517"/>
      <c r="K63" s="521"/>
    </row>
    <row r="64" s="462" customFormat="1" ht="9.95" customHeight="1" spans="1:11">
      <c r="A64" s="496"/>
      <c r="B64" s="483"/>
      <c r="C64" s="485"/>
      <c r="D64" s="485"/>
      <c r="E64" s="485"/>
      <c r="F64" s="485"/>
      <c r="G64" s="502"/>
      <c r="H64" s="504"/>
      <c r="I64" s="518"/>
      <c r="J64" s="519"/>
      <c r="K64" s="520"/>
    </row>
    <row r="65" s="461" customFormat="1" spans="1:11">
      <c r="A65" s="493"/>
      <c r="B65" s="522" t="s">
        <v>217</v>
      </c>
      <c r="C65" s="520"/>
      <c r="D65" s="520"/>
      <c r="E65" s="520"/>
      <c r="F65" s="520"/>
      <c r="G65" s="495">
        <f>G39+G50+G63</f>
        <v>3486143</v>
      </c>
      <c r="H65" s="523">
        <f>H39+H50+H63</f>
        <v>-945274</v>
      </c>
      <c r="I65" s="516"/>
      <c r="J65" s="517"/>
      <c r="K65" s="521"/>
    </row>
    <row r="66" s="462" customFormat="1" ht="9.95" customHeight="1" spans="1:11">
      <c r="A66" s="496"/>
      <c r="B66" s="522"/>
      <c r="C66" s="520"/>
      <c r="D66" s="520"/>
      <c r="E66" s="520"/>
      <c r="F66" s="520"/>
      <c r="G66" s="495"/>
      <c r="H66" s="523"/>
      <c r="I66" s="518"/>
      <c r="J66" s="519"/>
      <c r="K66" s="520"/>
    </row>
    <row r="67" s="463" customFormat="1" spans="1:11">
      <c r="A67" s="524"/>
      <c r="B67" s="522" t="s">
        <v>218</v>
      </c>
      <c r="C67" s="520"/>
      <c r="D67" s="520"/>
      <c r="E67" s="520"/>
      <c r="F67" s="520"/>
      <c r="G67" s="525">
        <f>'2.ESF'!D93</f>
        <v>1656005</v>
      </c>
      <c r="H67" s="525">
        <v>2601279</v>
      </c>
      <c r="I67" s="530"/>
      <c r="J67" s="531"/>
      <c r="K67" s="521" t="str">
        <f>IF(H68='2.ESF'!F11,"","ERROR año anterior")</f>
        <v/>
      </c>
    </row>
    <row r="68" s="463" customFormat="1" spans="1:11">
      <c r="A68" s="524"/>
      <c r="B68" s="522" t="s">
        <v>219</v>
      </c>
      <c r="C68" s="520"/>
      <c r="D68" s="520"/>
      <c r="E68" s="520"/>
      <c r="F68" s="520"/>
      <c r="G68" s="495">
        <f>+G65+G67</f>
        <v>5142148</v>
      </c>
      <c r="H68" s="523">
        <f>+H65+H67</f>
        <v>1656005</v>
      </c>
      <c r="I68" s="530"/>
      <c r="J68" s="531"/>
      <c r="K68" s="521" t="str">
        <f>IF(G68='2.ESF'!E11,"","ERROR año actual")</f>
        <v/>
      </c>
    </row>
    <row r="69" s="463" customFormat="1" ht="9.95" customHeight="1" spans="1:11">
      <c r="A69" s="524"/>
      <c r="B69" s="526"/>
      <c r="C69" s="521"/>
      <c r="D69" s="521"/>
      <c r="E69" s="521"/>
      <c r="F69" s="521"/>
      <c r="G69" s="527"/>
      <c r="H69" s="528"/>
      <c r="I69" s="532"/>
      <c r="J69" s="531"/>
      <c r="K69" s="521"/>
    </row>
    <row r="70" s="464" customFormat="1" customHeight="1" spans="2:11">
      <c r="B70" s="529" t="s">
        <v>65</v>
      </c>
      <c r="C70" s="529"/>
      <c r="D70" s="529"/>
      <c r="E70" s="529"/>
      <c r="F70" s="529"/>
      <c r="G70" s="529"/>
      <c r="H70" s="529"/>
      <c r="I70" s="529"/>
      <c r="J70" s="533"/>
      <c r="K70" s="534"/>
    </row>
    <row r="71"/>
    <row r="72"/>
    <row r="73" spans="11:11">
      <c r="K73" s="394"/>
    </row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</sheetData>
  <mergeCells count="62">
    <mergeCell ref="B1:I1"/>
    <mergeCell ref="B2:I2"/>
    <mergeCell ref="B3:I3"/>
    <mergeCell ref="B4:I4"/>
    <mergeCell ref="B5:I5"/>
    <mergeCell ref="B6:I6"/>
    <mergeCell ref="B8:E8"/>
    <mergeCell ref="B10:F10"/>
    <mergeCell ref="C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E21"/>
    <mergeCell ref="C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C39:F39"/>
    <mergeCell ref="B41:F41"/>
    <mergeCell ref="C42:F42"/>
    <mergeCell ref="D43:F43"/>
    <mergeCell ref="D44:F44"/>
    <mergeCell ref="D45:F45"/>
    <mergeCell ref="C46:F46"/>
    <mergeCell ref="D47:F47"/>
    <mergeCell ref="D48:F48"/>
    <mergeCell ref="D49:F49"/>
    <mergeCell ref="C50:F50"/>
    <mergeCell ref="B52:F52"/>
    <mergeCell ref="C53:F53"/>
    <mergeCell ref="D54:F54"/>
    <mergeCell ref="D55:F55"/>
    <mergeCell ref="D56:F56"/>
    <mergeCell ref="D57:F57"/>
    <mergeCell ref="C58:F58"/>
    <mergeCell ref="D59:F59"/>
    <mergeCell ref="D60:F60"/>
    <mergeCell ref="D61:F61"/>
    <mergeCell ref="D62:F62"/>
    <mergeCell ref="C63:F63"/>
    <mergeCell ref="B65:F65"/>
    <mergeCell ref="B67:F67"/>
    <mergeCell ref="B68:F68"/>
  </mergeCells>
  <printOptions horizontalCentered="1" verticalCentered="1"/>
  <pageMargins left="0.31496062992126" right="0.31496062992126" top="0.354330708661417" bottom="0.354330708661417" header="0" footer="0"/>
  <pageSetup paperSize="1" scale="67" orientation="portrait"/>
  <headerFooter/>
  <ignoredErrors>
    <ignoredError sqref="G58:G59 G54:G55" formulaRange="1" unlockedFormula="1"/>
    <ignoredError sqref="G39 G40:H42 G30:H38 G26:H28 G19:H22 G67 G68:H68 G63:H66 G47 G50:G53 G46 G61 G12:H1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Secretaria de Hacienda y Credito Publico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CARÁTULA</vt:lpstr>
      <vt:lpstr>APARTADO I INF. CONTABLE</vt:lpstr>
      <vt:lpstr>1.EA</vt:lpstr>
      <vt:lpstr>2.ESF</vt:lpstr>
      <vt:lpstr>3.ECSF</vt:lpstr>
      <vt:lpstr>4.EAA</vt:lpstr>
      <vt:lpstr>5. EADOP</vt:lpstr>
      <vt:lpstr>6.EVHP</vt:lpstr>
      <vt:lpstr>7.EFE</vt:lpstr>
      <vt:lpstr>8.IPC</vt:lpstr>
      <vt:lpstr>9. Efec. Equiv. VA EN NOTAS</vt:lpstr>
      <vt:lpstr>9. V) concilia VA EN NOTAS</vt:lpstr>
      <vt:lpstr>APARTADO II PRESUPUETARIOS</vt:lpstr>
      <vt:lpstr>II.1EAI</vt:lpstr>
      <vt:lpstr>II.2CAdmon</vt:lpstr>
      <vt:lpstr>II.3COG</vt:lpstr>
      <vt:lpstr>II.4CTG</vt:lpstr>
      <vt:lpstr>II.5CFG</vt:lpstr>
      <vt:lpstr>II.6End Neto</vt:lpstr>
      <vt:lpstr>II.7Int</vt:lpstr>
      <vt:lpstr>II.8Post Fiscal</vt:lpstr>
      <vt:lpstr>APARTADO III INF. PROGRAMATICOS</vt:lpstr>
      <vt:lpstr>III.1CProg</vt:lpstr>
      <vt:lpstr>III.2PYP</vt:lpstr>
      <vt:lpstr>III.3IR</vt:lpstr>
      <vt:lpstr>APARTADO IV ANEXOS</vt:lpstr>
      <vt:lpstr>IV.1BMue</vt:lpstr>
      <vt:lpstr>IV.2BInmu</vt:lpstr>
      <vt:lpstr>IV.3Rel Cta Banc</vt:lpstr>
      <vt:lpstr>IV.4Esq. Bur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FINANCIEROS2</cp:lastModifiedBy>
  <dcterms:created xsi:type="dcterms:W3CDTF">2014-09-04T17:23:00Z</dcterms:created>
  <cp:lastPrinted>2023-01-11T16:06:00Z</cp:lastPrinted>
  <dcterms:modified xsi:type="dcterms:W3CDTF">2023-01-12T22:21:13Z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08536B466B3E4CED9C231F0653E3B189</vt:lpwstr>
  </property>
  <property fmtid="{D5CDD505-2E9C-101B-9397-08002B2CF9AE}" pid="3" name="KSOProductBuildVer">
    <vt:lpwstr>2058-11.2.0.11440</vt:lpwstr>
  </property>
</Properties>
</file>